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drawings/drawing1.xml" ContentType="application/vnd.openxmlformats-officedocument.drawing+xml"/>
  <Override PartName="/xl/comments3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5" windowWidth="15195" windowHeight="8445" activeTab="2"/>
  </bookViews>
  <sheets>
    <sheet name="Příjmy" sheetId="1" r:id="rId1"/>
    <sheet name="Výdaje" sheetId="2" r:id="rId2"/>
    <sheet name="Rekapitulace" sheetId="3" r:id="rId3"/>
    <sheet name="List2" sheetId="4" state="hidden" r:id="rId4"/>
    <sheet name="8115-zap.zůst.k 31.12.2011" sheetId="5" state="hidden" r:id="rId5"/>
  </sheets>
  <definedNames>
    <definedName name="_xlnm.Print_Area" localSheetId="0">Příjmy!$A$1:$F$35</definedName>
    <definedName name="_xlnm.Print_Area" localSheetId="2">Rekapitulace!$A$1:$H$67</definedName>
    <definedName name="_xlnm.Print_Area" localSheetId="1">Výdaje!$A$1:$F$200</definedName>
  </definedNames>
  <calcPr calcId="145621"/>
</workbook>
</file>

<file path=xl/calcChain.xml><?xml version="1.0" encoding="utf-8"?>
<calcChain xmlns="http://schemas.openxmlformats.org/spreadsheetml/2006/main">
  <c r="F51" i="2" l="1"/>
  <c r="F46" i="2"/>
  <c r="F91" i="2" l="1"/>
  <c r="F84" i="2"/>
  <c r="J120" i="2" l="1"/>
  <c r="I120" i="2"/>
  <c r="H120" i="2"/>
  <c r="I52" i="2"/>
  <c r="J52" i="2"/>
  <c r="H52" i="2"/>
  <c r="J51" i="2"/>
  <c r="J50" i="2"/>
  <c r="I51" i="2"/>
  <c r="H51" i="2"/>
  <c r="J162" i="2"/>
  <c r="I162" i="2"/>
  <c r="H162" i="2"/>
  <c r="I108" i="2"/>
  <c r="H46" i="2"/>
  <c r="I86" i="2"/>
  <c r="H152" i="2" l="1"/>
  <c r="D89" i="2" l="1"/>
  <c r="F107" i="2" l="1"/>
  <c r="D111" i="2" l="1"/>
  <c r="E105" i="2" l="1"/>
  <c r="H41" i="2" l="1"/>
  <c r="C33" i="2" l="1"/>
  <c r="C40" i="5" l="1"/>
  <c r="C36" i="5"/>
  <c r="G33" i="5"/>
  <c r="G30" i="5"/>
  <c r="H10" i="2" l="1"/>
  <c r="C3" i="5" l="1"/>
  <c r="I152" i="2" l="1"/>
  <c r="J139" i="2"/>
  <c r="I139" i="2"/>
  <c r="I50" i="2"/>
  <c r="D23" i="2" l="1"/>
  <c r="D17" i="2" l="1"/>
  <c r="D7" i="2" l="1"/>
  <c r="E78" i="2"/>
  <c r="E83" i="2"/>
  <c r="E89" i="2"/>
  <c r="F89" i="2" s="1"/>
  <c r="E132" i="2"/>
  <c r="D13" i="1"/>
  <c r="D15" i="1"/>
  <c r="F50" i="2"/>
  <c r="F119" i="2"/>
  <c r="F113" i="2"/>
  <c r="F109" i="2"/>
  <c r="D83" i="2"/>
  <c r="F15" i="2"/>
  <c r="J118" i="2"/>
  <c r="I118" i="2"/>
  <c r="J108" i="2"/>
  <c r="H15" i="2"/>
  <c r="J119" i="2"/>
  <c r="I46" i="2"/>
  <c r="H195" i="2"/>
  <c r="I119" i="2"/>
  <c r="D73" i="2"/>
  <c r="D94" i="2"/>
  <c r="F80" i="2"/>
  <c r="F49" i="2"/>
  <c r="F22" i="2"/>
  <c r="F140" i="2"/>
  <c r="E17" i="2"/>
  <c r="F17" i="2" s="1"/>
  <c r="E149" i="2"/>
  <c r="J86" i="2"/>
  <c r="C17" i="2"/>
  <c r="H20" i="2"/>
  <c r="I195" i="2" s="1"/>
  <c r="I197" i="2" s="1"/>
  <c r="D195" i="2" s="1"/>
  <c r="D38" i="2"/>
  <c r="J96" i="2"/>
  <c r="I96" i="2"/>
  <c r="E73" i="2"/>
  <c r="E72" i="2"/>
  <c r="D149" i="2"/>
  <c r="I10" i="2"/>
  <c r="I41" i="2"/>
  <c r="I36" i="2"/>
  <c r="I31" i="2"/>
  <c r="I26" i="2"/>
  <c r="I20" i="2"/>
  <c r="I15" i="2"/>
  <c r="C13" i="1"/>
  <c r="C15" i="1"/>
  <c r="C18" i="1"/>
  <c r="C29" i="1"/>
  <c r="D12" i="2"/>
  <c r="D43" i="2"/>
  <c r="D48" i="2"/>
  <c r="D144" i="2"/>
  <c r="D155" i="2"/>
  <c r="D199" i="2" s="1"/>
  <c r="D88" i="2"/>
  <c r="D100" i="2"/>
  <c r="D116" i="2"/>
  <c r="D110" i="2" s="1"/>
  <c r="D137" i="2"/>
  <c r="D132" i="2"/>
  <c r="D131" i="2"/>
  <c r="D78" i="2"/>
  <c r="D72" i="2"/>
  <c r="I161" i="2"/>
  <c r="I194" i="2"/>
  <c r="E94" i="2"/>
  <c r="E100" i="2"/>
  <c r="E99" i="2" s="1"/>
  <c r="E116" i="2"/>
  <c r="F116" i="2" s="1"/>
  <c r="E111" i="2"/>
  <c r="E137" i="2"/>
  <c r="E131" i="2" s="1"/>
  <c r="E7" i="2"/>
  <c r="E12" i="2"/>
  <c r="E23" i="2"/>
  <c r="E33" i="2"/>
  <c r="E38" i="2"/>
  <c r="F38" i="2" s="1"/>
  <c r="E43" i="2"/>
  <c r="F43" i="2" s="1"/>
  <c r="E48" i="2"/>
  <c r="E144" i="2"/>
  <c r="F144" i="2" s="1"/>
  <c r="E155" i="2"/>
  <c r="E199" i="2" s="1"/>
  <c r="E158" i="2"/>
  <c r="H161" i="2"/>
  <c r="J161" i="2"/>
  <c r="C158" i="2"/>
  <c r="H119" i="2"/>
  <c r="H194" i="2"/>
  <c r="C149" i="2"/>
  <c r="D105" i="2"/>
  <c r="D99" i="2"/>
  <c r="D158" i="2"/>
  <c r="C144" i="2"/>
  <c r="C94" i="2"/>
  <c r="C89" i="2"/>
  <c r="C88" i="2"/>
  <c r="C137" i="2"/>
  <c r="C132" i="2"/>
  <c r="C131" i="2"/>
  <c r="C116" i="2"/>
  <c r="C111" i="2"/>
  <c r="C110" i="2"/>
  <c r="C105" i="2"/>
  <c r="C100" i="2"/>
  <c r="C99" i="2"/>
  <c r="C83" i="2"/>
  <c r="C78" i="2"/>
  <c r="C73" i="2"/>
  <c r="C72" i="2"/>
  <c r="E28" i="2"/>
  <c r="D28" i="2"/>
  <c r="F28" i="2" s="1"/>
  <c r="D33" i="2"/>
  <c r="C7" i="2"/>
  <c r="C12" i="2"/>
  <c r="C23" i="2"/>
  <c r="C28" i="2"/>
  <c r="C38" i="2"/>
  <c r="C43" i="2"/>
  <c r="C48" i="2"/>
  <c r="C155" i="2"/>
  <c r="C199" i="2" s="1"/>
  <c r="H26" i="2"/>
  <c r="H31" i="2"/>
  <c r="H36" i="2"/>
  <c r="C195" i="2"/>
  <c r="F39" i="2"/>
  <c r="F19" i="2"/>
  <c r="F48" i="2"/>
  <c r="B13" i="1"/>
  <c r="B15" i="1"/>
  <c r="B18" i="1"/>
  <c r="B29" i="1"/>
  <c r="E34" i="1"/>
  <c r="F162" i="2"/>
  <c r="F164" i="2"/>
  <c r="F100" i="2"/>
  <c r="F118" i="2"/>
  <c r="F152" i="2"/>
  <c r="F198" i="2"/>
  <c r="F197" i="2"/>
  <c r="F159" i="2"/>
  <c r="F158" i="2"/>
  <c r="F157" i="2"/>
  <c r="F156" i="2"/>
  <c r="F155" i="2"/>
  <c r="F153" i="2"/>
  <c r="F151" i="2"/>
  <c r="F150" i="2"/>
  <c r="F146" i="2"/>
  <c r="F145" i="2"/>
  <c r="F142" i="2"/>
  <c r="F139" i="2"/>
  <c r="F138" i="2"/>
  <c r="F135" i="2"/>
  <c r="F134" i="2"/>
  <c r="F133" i="2"/>
  <c r="F117" i="2"/>
  <c r="F112" i="2"/>
  <c r="F111" i="2"/>
  <c r="F106" i="2"/>
  <c r="F105" i="2"/>
  <c r="F102" i="2"/>
  <c r="F101" i="2"/>
  <c r="F97" i="2"/>
  <c r="F96" i="2"/>
  <c r="F95" i="2"/>
  <c r="F94" i="2"/>
  <c r="F90" i="2"/>
  <c r="F86" i="2"/>
  <c r="F81" i="2"/>
  <c r="F79" i="2"/>
  <c r="F75" i="2"/>
  <c r="F74" i="2"/>
  <c r="F73" i="2"/>
  <c r="F45" i="2"/>
  <c r="F44" i="2"/>
  <c r="F41" i="2"/>
  <c r="F35" i="2"/>
  <c r="F34" i="2"/>
  <c r="F33" i="2"/>
  <c r="F29" i="2"/>
  <c r="F25" i="2"/>
  <c r="F24" i="2"/>
  <c r="F23" i="2"/>
  <c r="F18" i="2"/>
  <c r="F14" i="2"/>
  <c r="F13" i="2"/>
  <c r="F12" i="2"/>
  <c r="F8" i="2"/>
  <c r="F7" i="2"/>
  <c r="E33" i="1"/>
  <c r="E31" i="1"/>
  <c r="E9" i="1"/>
  <c r="E13" i="1"/>
  <c r="E14" i="1"/>
  <c r="E16" i="1"/>
  <c r="E11" i="1"/>
  <c r="E12" i="1"/>
  <c r="E10" i="1"/>
  <c r="C53" i="2"/>
  <c r="D53" i="2"/>
  <c r="E53" i="2"/>
  <c r="C54" i="2"/>
  <c r="D54" i="2"/>
  <c r="E54" i="2"/>
  <c r="C55" i="2"/>
  <c r="D55" i="2"/>
  <c r="E55" i="2"/>
  <c r="C56" i="2"/>
  <c r="D56" i="2"/>
  <c r="E56" i="2"/>
  <c r="C57" i="2"/>
  <c r="D57" i="2"/>
  <c r="E57" i="2"/>
  <c r="C58" i="2"/>
  <c r="D58" i="2"/>
  <c r="C60" i="2"/>
  <c r="D60" i="2"/>
  <c r="E63" i="2"/>
  <c r="C166" i="2"/>
  <c r="D166" i="2"/>
  <c r="K166" i="2"/>
  <c r="C167" i="2"/>
  <c r="D167" i="2"/>
  <c r="K167" i="2"/>
  <c r="C168" i="2"/>
  <c r="D168" i="2"/>
  <c r="K168" i="2"/>
  <c r="C169" i="2"/>
  <c r="D169" i="2"/>
  <c r="K169" i="2"/>
  <c r="C170" i="2"/>
  <c r="D170" i="2"/>
  <c r="K170" i="2"/>
  <c r="K171" i="2"/>
  <c r="C172" i="2"/>
  <c r="D172" i="2"/>
  <c r="K172" i="2"/>
  <c r="C174" i="2"/>
  <c r="D174" i="2"/>
  <c r="K174" i="2"/>
  <c r="C20" i="1"/>
  <c r="F78" i="2"/>
  <c r="B35" i="1"/>
  <c r="E7" i="3"/>
  <c r="B4" i="4"/>
  <c r="B33" i="4"/>
  <c r="E41" i="3"/>
  <c r="D18" i="1"/>
  <c r="D29" i="1" s="1"/>
  <c r="D20" i="1"/>
  <c r="E15" i="1"/>
  <c r="E18" i="1"/>
  <c r="D35" i="1"/>
  <c r="G7" i="3"/>
  <c r="C35" i="1"/>
  <c r="F7" i="3"/>
  <c r="E29" i="1"/>
  <c r="B6" i="4"/>
  <c r="B35" i="4"/>
  <c r="G41" i="3"/>
  <c r="B5" i="4"/>
  <c r="H7" i="3"/>
  <c r="B34" i="4"/>
  <c r="F41" i="3"/>
  <c r="E35" i="1"/>
  <c r="H41" i="3"/>
  <c r="F83" i="2" l="1"/>
  <c r="F99" i="2"/>
  <c r="F132" i="2"/>
  <c r="F149" i="2"/>
  <c r="F137" i="2"/>
  <c r="E110" i="2"/>
  <c r="F110" i="2" s="1"/>
  <c r="E88" i="2"/>
  <c r="F88" i="2" s="1"/>
  <c r="J194" i="2"/>
  <c r="E58" i="2"/>
  <c r="E60" i="2"/>
  <c r="F72" i="2"/>
  <c r="D161" i="2"/>
  <c r="C161" i="2"/>
  <c r="C165" i="2"/>
  <c r="C194" i="2" s="1"/>
  <c r="C163" i="2"/>
  <c r="J195" i="2"/>
  <c r="J197" i="2" s="1"/>
  <c r="E195" i="2" s="1"/>
  <c r="F131" i="2"/>
  <c r="F199" i="2"/>
  <c r="E62" i="2"/>
  <c r="D165" i="2"/>
  <c r="D163" i="2"/>
  <c r="E161" i="2" l="1"/>
  <c r="F195" i="2"/>
  <c r="F161" i="2"/>
  <c r="E9" i="3"/>
  <c r="C4" i="4" s="1"/>
  <c r="C200" i="2"/>
  <c r="D194" i="2"/>
  <c r="E163" i="2" l="1"/>
  <c r="F163" i="2" s="1"/>
  <c r="E165" i="2"/>
  <c r="C33" i="4"/>
  <c r="E42" i="3"/>
  <c r="E43" i="3" s="1"/>
  <c r="F9" i="3"/>
  <c r="D200" i="2"/>
  <c r="E194" i="2" l="1"/>
  <c r="E200" i="2" s="1"/>
  <c r="F194" i="2"/>
  <c r="G9" i="3"/>
  <c r="C6" i="4" s="1"/>
  <c r="F165" i="2"/>
  <c r="C34" i="4"/>
  <c r="F42" i="3"/>
  <c r="C5" i="4"/>
  <c r="G42" i="3" l="1"/>
  <c r="G43" i="3" s="1"/>
  <c r="C35" i="4"/>
  <c r="F200" i="2"/>
  <c r="G11" i="3"/>
  <c r="H9" i="3"/>
  <c r="H42" i="3"/>
  <c r="F43" i="3"/>
</calcChain>
</file>

<file path=xl/comments1.xml><?xml version="1.0" encoding="utf-8"?>
<comments xmlns="http://schemas.openxmlformats.org/spreadsheetml/2006/main">
  <authors>
    <author>Ing. Alice Hradilová</author>
    <author>Hradilová Alice</author>
  </authors>
  <commentList>
    <comment ref="F9" authorId="0">
      <text>
        <r>
          <rPr>
            <sz val="8"/>
            <color indexed="81"/>
            <rFont val="Tahoma"/>
            <family val="2"/>
            <charset val="238"/>
          </rPr>
          <t xml:space="preserve">
ř.4010 (40)</t>
        </r>
      </text>
    </comment>
    <comment ref="F10" authorId="0">
      <text>
        <r>
          <rPr>
            <sz val="8"/>
            <color indexed="81"/>
            <rFont val="Tahoma"/>
            <family val="2"/>
            <charset val="238"/>
          </rPr>
          <t xml:space="preserve">ř.4020 (40)
</t>
        </r>
      </text>
    </comment>
    <comment ref="F11" authorId="0">
      <text>
        <r>
          <rPr>
            <sz val="8"/>
            <color indexed="81"/>
            <rFont val="Tahoma"/>
            <family val="2"/>
            <charset val="238"/>
          </rPr>
          <t xml:space="preserve">ř.4030 (40)
</t>
        </r>
      </text>
    </comment>
    <comment ref="F12" authorId="0">
      <text>
        <r>
          <rPr>
            <sz val="8"/>
            <color indexed="81"/>
            <rFont val="Tahoma"/>
            <family val="2"/>
            <charset val="238"/>
          </rPr>
          <t xml:space="preserve">ř.4040-ř.4140 převody z rozpočt.účtů+ konsolidace
</t>
        </r>
      </text>
    </comment>
    <comment ref="F14" authorId="1">
      <text>
        <r>
          <rPr>
            <sz val="8"/>
            <color indexed="81"/>
            <rFont val="Tahoma"/>
            <family val="2"/>
            <charset val="238"/>
          </rPr>
          <t xml:space="preserve">konsolidace ze sestavy, pol 5345 výdaje
UCRSB 041
</t>
        </r>
      </text>
    </comment>
    <comment ref="F16" authorId="0">
      <text>
        <r>
          <rPr>
            <sz val="8"/>
            <color indexed="81"/>
            <rFont val="Tahoma"/>
            <family val="2"/>
            <charset val="238"/>
          </rPr>
          <t xml:space="preserve">8123,8223,8115-z RU
</t>
        </r>
      </text>
    </comment>
    <comment ref="F29" authorId="0">
      <text>
        <r>
          <rPr>
            <sz val="8"/>
            <color indexed="81"/>
            <rFont val="Tahoma"/>
            <family val="2"/>
            <charset val="238"/>
          </rPr>
          <t>příjmy OK-účel.ldot.-fin.-vodní zákon</t>
        </r>
      </text>
    </comment>
    <comment ref="F31" authorId="0">
      <text>
        <r>
          <rPr>
            <sz val="8"/>
            <color indexed="81"/>
            <rFont val="Tahoma"/>
            <family val="2"/>
            <charset val="238"/>
          </rPr>
          <t>dle sestavy bil.st.dot.
- SFDI</t>
        </r>
      </text>
    </comment>
    <comment ref="F33" authorId="0">
      <text>
        <r>
          <rPr>
            <sz val="8"/>
            <color indexed="81"/>
            <rFont val="Tahoma"/>
            <family val="2"/>
            <charset val="238"/>
          </rPr>
          <t>8123,8223, 
včetně SFDI</t>
        </r>
      </text>
    </comment>
    <comment ref="F34" authorId="0">
      <text>
        <r>
          <rPr>
            <sz val="8"/>
            <color indexed="81"/>
            <rFont val="Tahoma"/>
            <family val="2"/>
            <charset val="238"/>
          </rPr>
          <t xml:space="preserve">2342
</t>
        </r>
      </text>
    </comment>
  </commentList>
</comments>
</file>

<file path=xl/comments2.xml><?xml version="1.0" encoding="utf-8"?>
<comments xmlns="http://schemas.openxmlformats.org/spreadsheetml/2006/main">
  <authors>
    <author>balabuch</author>
    <author>Hradilová Alice</author>
    <author>Ing. Alice Hradilová</author>
    <author>Balabuch Petr</author>
  </authors>
  <commentList>
    <comment ref="G38" authorId="0">
      <text>
        <r>
          <rPr>
            <sz val="8"/>
            <color indexed="81"/>
            <rFont val="Tahoma"/>
            <family val="2"/>
            <charset val="238"/>
          </rPr>
          <t xml:space="preserve">celkem ORJ 7 - pol.5345
</t>
        </r>
      </text>
    </comment>
    <comment ref="D80" authorId="1">
      <text>
        <r>
          <rPr>
            <sz val="8"/>
            <color indexed="81"/>
            <rFont val="Tahoma"/>
            <family val="2"/>
            <charset val="238"/>
          </rPr>
          <t xml:space="preserve">realizace energet.úspor.opatření-zateplování, úvěr KB 500 tis a EIB 9 951 tis. Kč
</t>
        </r>
      </text>
    </comment>
    <comment ref="D112" authorId="1">
      <text>
        <r>
          <rPr>
            <sz val="8"/>
            <color indexed="81"/>
            <rFont val="Tahoma"/>
            <family val="2"/>
            <charset val="238"/>
          </rPr>
          <t xml:space="preserve">včetně příspěvku školským PO (30001001301;3001001312)
</t>
        </r>
      </text>
    </comment>
    <comment ref="D117" authorId="1">
      <text>
        <r>
          <rPr>
            <sz val="8"/>
            <color indexed="81"/>
            <rFont val="Tahoma"/>
            <family val="2"/>
            <charset val="238"/>
          </rPr>
          <t xml:space="preserve">příspěvek školským PO zahrnut v provozu
</t>
        </r>
      </text>
    </comment>
    <comment ref="G150" authorId="2">
      <text>
        <r>
          <rPr>
            <sz val="8"/>
            <color indexed="81"/>
            <rFont val="Tahoma"/>
            <family val="2"/>
            <charset val="238"/>
          </rPr>
          <t xml:space="preserve">mínus konsolidace, tj.pol.5345
</t>
        </r>
      </text>
    </comment>
    <comment ref="C164" authorId="3">
      <text>
        <r>
          <rPr>
            <b/>
            <sz val="9"/>
            <color indexed="81"/>
            <rFont val="Tahoma"/>
            <family val="2"/>
            <charset val="238"/>
          </rPr>
          <t>Balabuch Petr:</t>
        </r>
        <r>
          <rPr>
            <sz val="9"/>
            <color indexed="81"/>
            <rFont val="Tahoma"/>
            <family val="2"/>
            <charset val="238"/>
          </rPr>
          <t xml:space="preserve">
8124,8224 - Finka</t>
        </r>
      </text>
    </comment>
    <comment ref="G164" authorId="2">
      <text>
        <r>
          <rPr>
            <sz val="8"/>
            <color indexed="81"/>
            <rFont val="Tahoma"/>
            <family val="2"/>
            <charset val="238"/>
          </rPr>
          <t xml:space="preserve">pol.8124,8224
</t>
        </r>
      </text>
    </comment>
    <comment ref="G195" authorId="2">
      <text>
        <r>
          <rPr>
            <sz val="8"/>
            <color indexed="81"/>
            <rFont val="Tahoma"/>
            <family val="2"/>
            <charset val="238"/>
          </rPr>
          <t xml:space="preserve">dle sestavy bil.st.dot.
</t>
        </r>
      </text>
    </comment>
    <comment ref="C197" authorId="1">
      <text>
        <r>
          <rPr>
            <sz val="8"/>
            <color indexed="81"/>
            <rFont val="Tahoma"/>
            <family val="2"/>
            <charset val="238"/>
          </rPr>
          <t xml:space="preserve"> V 775031-
 P 636754=138277 (41142 zúst.KB na 8115 a 97035 zůst.EIB na 8115 + 100 podíl IF)</t>
        </r>
      </text>
    </comment>
    <comment ref="G197" authorId="2">
      <text>
        <r>
          <rPr>
            <sz val="8"/>
            <color indexed="81"/>
            <rFont val="Tahoma"/>
            <family val="2"/>
            <charset val="238"/>
          </rPr>
          <t xml:space="preserve">EIB-úroky+KB+SFDI
</t>
        </r>
      </text>
    </comment>
    <comment ref="G198" authorId="2">
      <text>
        <r>
          <rPr>
            <sz val="8"/>
            <color indexed="81"/>
            <rFont val="Tahoma"/>
            <family val="2"/>
            <charset val="238"/>
          </rPr>
          <t xml:space="preserve">spl.8124, 8224 + úroky pol.5141
</t>
        </r>
      </text>
    </comment>
  </commentList>
</comments>
</file>

<file path=xl/comments3.xml><?xml version="1.0" encoding="utf-8"?>
<comments xmlns="http://schemas.openxmlformats.org/spreadsheetml/2006/main">
  <authors>
    <author>Ing. Alice Hradilová</author>
  </authors>
  <commentList>
    <comment ref="J7" authorId="0">
      <text>
        <r>
          <rPr>
            <sz val="8"/>
            <color indexed="81"/>
            <rFont val="Tahoma"/>
            <family val="2"/>
            <charset val="238"/>
          </rPr>
          <t xml:space="preserve">včetně SFDI
</t>
        </r>
      </text>
    </comment>
  </commentList>
</comments>
</file>

<file path=xl/sharedStrings.xml><?xml version="1.0" encoding="utf-8"?>
<sst xmlns="http://schemas.openxmlformats.org/spreadsheetml/2006/main" count="310" uniqueCount="138">
  <si>
    <t>v tis. Kč</t>
  </si>
  <si>
    <t>Příjmy</t>
  </si>
  <si>
    <t>schválený rozp.</t>
  </si>
  <si>
    <t>upravený rozp.</t>
  </si>
  <si>
    <t>skutečnost</t>
  </si>
  <si>
    <t>%</t>
  </si>
  <si>
    <t>5=4/3</t>
  </si>
  <si>
    <t>Konsolidace *</t>
  </si>
  <si>
    <t xml:space="preserve">Příjmy Olomouckého kraje                                (po konsolidaci)                </t>
  </si>
  <si>
    <t>Financování celkem</t>
  </si>
  <si>
    <t>(přijaté úvěry, přebytek hospodaření)</t>
  </si>
  <si>
    <t>Příjmy Olomouckého kraje (po konsolidaci a včetně financování)</t>
  </si>
  <si>
    <t>Příjmy celkem</t>
  </si>
  <si>
    <t>* Konsolidace je očištění údajů o rozpočtu a skutečnosti o interní přesuny peněžních prostředků uvnitř organizace mezi jednotlivými účty.</t>
  </si>
  <si>
    <r>
      <t>•</t>
    </r>
    <r>
      <rPr>
        <sz val="11"/>
        <rFont val="Arial CE"/>
        <charset val="238"/>
      </rPr>
      <t xml:space="preserve"> Daňové příjmy</t>
    </r>
  </si>
  <si>
    <r>
      <t>•</t>
    </r>
    <r>
      <rPr>
        <sz val="11"/>
        <rFont val="Arial CE"/>
        <charset val="238"/>
      </rPr>
      <t xml:space="preserve"> Nedaňové příjmy</t>
    </r>
  </si>
  <si>
    <r>
      <t>•</t>
    </r>
    <r>
      <rPr>
        <sz val="11"/>
        <rFont val="Arial CE"/>
        <charset val="238"/>
      </rPr>
      <t xml:space="preserve"> Kapitálové příjmy</t>
    </r>
  </si>
  <si>
    <r>
      <t>•</t>
    </r>
    <r>
      <rPr>
        <sz val="11"/>
        <rFont val="Arial CE"/>
        <charset val="238"/>
      </rPr>
      <t xml:space="preserve"> Přijaté dotace</t>
    </r>
  </si>
  <si>
    <t>Odbor (kancelář)</t>
  </si>
  <si>
    <t>ORJ</t>
  </si>
  <si>
    <t>schválený rozpočet</t>
  </si>
  <si>
    <t>upravený rozpočet</t>
  </si>
  <si>
    <t>Zastupitelé</t>
  </si>
  <si>
    <t xml:space="preserve"> - provozní výdaje</t>
  </si>
  <si>
    <t xml:space="preserve"> - investiční výdaje</t>
  </si>
  <si>
    <t xml:space="preserve"> - účelové neinvestiční dotace</t>
  </si>
  <si>
    <t xml:space="preserve"> - účelové investiční dotace</t>
  </si>
  <si>
    <t>Kancelář hejtmana</t>
  </si>
  <si>
    <t>Kancelář ředitele</t>
  </si>
  <si>
    <t>Odbor majetkový a právní</t>
  </si>
  <si>
    <t>Odbor správní a legislativní</t>
  </si>
  <si>
    <t>Odbor informatiky</t>
  </si>
  <si>
    <t>Odbor ekonomický</t>
  </si>
  <si>
    <t>Odbor strategického rozvoje kraje</t>
  </si>
  <si>
    <t>Odbor životního prostředí a zemědělství</t>
  </si>
  <si>
    <t>provoz</t>
  </si>
  <si>
    <t>inv.</t>
  </si>
  <si>
    <t>neinv.dot.</t>
  </si>
  <si>
    <t>inv.dot</t>
  </si>
  <si>
    <t>konsolidace</t>
  </si>
  <si>
    <t xml:space="preserve">celkem </t>
  </si>
  <si>
    <t>kontr.součet</t>
  </si>
  <si>
    <t>Odbor školství, mládeže a tělovýchovy</t>
  </si>
  <si>
    <t>odbor</t>
  </si>
  <si>
    <t>celkem</t>
  </si>
  <si>
    <t>příspěvkové organizace</t>
  </si>
  <si>
    <t>Odbor sociálních věcí</t>
  </si>
  <si>
    <t>Odbor dopravy a silničního hospodářství</t>
  </si>
  <si>
    <t>Odbor kultury a památkové péče</t>
  </si>
  <si>
    <t>Odbor zdravotnictví</t>
  </si>
  <si>
    <t>Odbor Krajský živnostenský úřad</t>
  </si>
  <si>
    <t>Útvar interního auditu</t>
  </si>
  <si>
    <t>Evropské programy</t>
  </si>
  <si>
    <t>Fond sociálních potřeb</t>
  </si>
  <si>
    <t xml:space="preserve">Výdaje Olomouckého kraje celkem </t>
  </si>
  <si>
    <t>Výdaje Olomouckého kraje celkem                       (po konsolidaci)</t>
  </si>
  <si>
    <t>investice</t>
  </si>
  <si>
    <t>celkem 30-199</t>
  </si>
  <si>
    <t>kontrolní součet</t>
  </si>
  <si>
    <t>konsolidace-kontr.součet</t>
  </si>
  <si>
    <t>splátky</t>
  </si>
  <si>
    <t>* Konsolidace</t>
  </si>
  <si>
    <t>Konsolidace je očištění údajů  rozpočtu a skutečnosti o interní přesuny peněžních prostředků uvnitř organizace mezi jednotlivými účty.</t>
  </si>
  <si>
    <t>Rekapitulace:</t>
  </si>
  <si>
    <t>Rekapitulace (po konsolidaci):</t>
  </si>
  <si>
    <t xml:space="preserve">Příjmy celkem </t>
  </si>
  <si>
    <r>
      <t>Příjmy - vlastní  (</t>
    </r>
    <r>
      <rPr>
        <sz val="9"/>
        <rFont val="Arial CE"/>
        <charset val="238"/>
      </rPr>
      <t>daňové,nedaňové,kapitálové,souhrnný fin.vztah</t>
    </r>
    <r>
      <rPr>
        <sz val="11"/>
        <rFont val="Arial CE"/>
        <charset val="238"/>
      </rPr>
      <t>)</t>
    </r>
  </si>
  <si>
    <r>
      <t>Příjmy - účelové dotace                                (</t>
    </r>
    <r>
      <rPr>
        <sz val="9"/>
        <rFont val="Arial CE"/>
        <charset val="238"/>
      </rPr>
      <t>účelové dotace ze SR,ostatní přijaté transfery</t>
    </r>
    <r>
      <rPr>
        <sz val="11"/>
        <rFont val="Arial CE"/>
        <charset val="238"/>
      </rPr>
      <t>)</t>
    </r>
  </si>
  <si>
    <t xml:space="preserve">Výdaje celkem </t>
  </si>
  <si>
    <t>soukromé a obecní školy</t>
  </si>
  <si>
    <r>
      <t>Výdaje - účelové dotace (</t>
    </r>
    <r>
      <rPr>
        <sz val="9"/>
        <rFont val="Arial"/>
        <family val="2"/>
        <charset val="238"/>
      </rPr>
      <t>hrazené  z dotací, ost.přijatých transferů</t>
    </r>
    <r>
      <rPr>
        <sz val="11"/>
        <rFont val="Arial"/>
        <family val="2"/>
        <charset val="238"/>
      </rPr>
      <t>)</t>
    </r>
  </si>
  <si>
    <t>Výdaje Olomouckého kraje celkem                       (po konsolidaci a včetně financování)</t>
  </si>
  <si>
    <r>
      <t>Financování (</t>
    </r>
    <r>
      <rPr>
        <sz val="9"/>
        <rFont val="Arial"/>
        <family val="2"/>
        <charset val="238"/>
      </rPr>
      <t>splátky úvěrů, úroky</t>
    </r>
    <r>
      <rPr>
        <sz val="11"/>
        <rFont val="Arial"/>
        <family val="2"/>
        <charset val="238"/>
      </rPr>
      <t>)</t>
    </r>
  </si>
  <si>
    <t>Výdaje - odběr podzemní vody</t>
  </si>
  <si>
    <t>a) Příjmy vlastní a výdaje vlastní Olomouckého kraje celkem</t>
  </si>
  <si>
    <t>Příjmy Olomouckého kraje vlastní celkem (po konsolidaci)</t>
  </si>
  <si>
    <t>Výdaje Olomouckého kraje vlastní celkem (po konsolidaci)</t>
  </si>
  <si>
    <t xml:space="preserve">Saldo vlastních příjmů a vlastních výdajů Olomouckého kraje (po konsolidaci) celkem </t>
  </si>
  <si>
    <t>Příjmy - odběr podzemní vody</t>
  </si>
  <si>
    <t>příjmy vlastní</t>
  </si>
  <si>
    <t>výdaje vlastní</t>
  </si>
  <si>
    <t xml:space="preserve">b)Příjmy a výdaje Olomouckého kraje celkem </t>
  </si>
  <si>
    <t>Příjmy Olomouckého kraje po konsolidaci celkem</t>
  </si>
  <si>
    <t>Výdaje Olomouckého kraje po konsolidaci celkem</t>
  </si>
  <si>
    <t>Saldo příjmů a výdajů Olomouckého kraje  po konsolidaci celkem</t>
  </si>
  <si>
    <t>příjmy Ol.kraje celkem</t>
  </si>
  <si>
    <t>výdaje Ol.kraje celkem</t>
  </si>
  <si>
    <t>Přehled celkových příjmů Olomouckého kraje, které zahrnují  příjmy běžné (daňové, nedaňové, kapitálové) přijaté účelové dotace ze státního rozpočtu, zapojení úvěrů (úvěr z EIB, úvěr z KB), zapojení přebytku hospodaření.</t>
  </si>
  <si>
    <t>dotace</t>
  </si>
  <si>
    <t>provoz +inv.-voda</t>
  </si>
  <si>
    <t>provoz +inv.</t>
  </si>
  <si>
    <t>provoz+inv.</t>
  </si>
  <si>
    <t>provoz+inv-voda</t>
  </si>
  <si>
    <t xml:space="preserve"> - konsolidace</t>
  </si>
  <si>
    <t>(daňové,nedaňové,kapitálové,souhrnný fin.vztah, přijaté úvěry)</t>
  </si>
  <si>
    <r>
      <t>Výdaje - vlastní  (</t>
    </r>
    <r>
      <rPr>
        <sz val="9"/>
        <rFont val="Arial"/>
        <family val="2"/>
        <charset val="238"/>
      </rPr>
      <t>hrazené z vl.příjmů</t>
    </r>
    <r>
      <rPr>
        <sz val="11"/>
        <rFont val="Arial"/>
        <family val="2"/>
        <charset val="238"/>
      </rPr>
      <t>)</t>
    </r>
  </si>
  <si>
    <r>
      <t xml:space="preserve">Financování   </t>
    </r>
    <r>
      <rPr>
        <sz val="13"/>
        <rFont val="Arial"/>
        <family val="2"/>
        <charset val="238"/>
      </rPr>
      <t xml:space="preserve"> (s</t>
    </r>
    <r>
      <rPr>
        <sz val="9"/>
        <rFont val="Arial"/>
        <family val="2"/>
        <charset val="238"/>
      </rPr>
      <t>plátky úvěrů )</t>
    </r>
  </si>
  <si>
    <t>(hrazené z vlastních příjmů, z úvěrů, splátky úvěrů, úroky)</t>
  </si>
  <si>
    <t xml:space="preserve">Fond - odběr podzemní vody   </t>
  </si>
  <si>
    <r>
      <t xml:space="preserve">Financování  (dotace a </t>
    </r>
    <r>
      <rPr>
        <sz val="9"/>
        <rFont val="Arial CE"/>
        <charset val="238"/>
      </rPr>
      <t>úvěr u KB, EIB, SFDI</t>
    </r>
    <r>
      <rPr>
        <sz val="11"/>
        <rFont val="Arial CE"/>
        <charset val="238"/>
      </rPr>
      <t>)</t>
    </r>
  </si>
  <si>
    <t>SFDI</t>
  </si>
  <si>
    <r>
      <t>Financování (</t>
    </r>
    <r>
      <rPr>
        <sz val="9"/>
        <rFont val="Arial"/>
        <family val="2"/>
        <charset val="238"/>
      </rPr>
      <t>z dotace a úvěru u KB,EIB, SFDI</t>
    </r>
    <r>
      <rPr>
        <sz val="11"/>
        <rFont val="Arial"/>
        <family val="2"/>
        <charset val="238"/>
      </rPr>
      <t>)</t>
    </r>
  </si>
  <si>
    <t>včetně SFDI</t>
  </si>
  <si>
    <t>Odbor investic a evropských programů</t>
  </si>
  <si>
    <t>RZ</t>
  </si>
  <si>
    <t>ÚZ</t>
  </si>
  <si>
    <t>ORG</t>
  </si>
  <si>
    <t>4/12</t>
  </si>
  <si>
    <t>5/12</t>
  </si>
  <si>
    <t>6/12</t>
  </si>
  <si>
    <t>8/12</t>
  </si>
  <si>
    <t>10/12</t>
  </si>
  <si>
    <t>11/12</t>
  </si>
  <si>
    <t>13/12</t>
  </si>
  <si>
    <t>14/12</t>
  </si>
  <si>
    <t>KB 887</t>
  </si>
  <si>
    <t>EIB 813</t>
  </si>
  <si>
    <t>PH</t>
  </si>
  <si>
    <t>1/12</t>
  </si>
  <si>
    <t>SR</t>
  </si>
  <si>
    <t>18/12</t>
  </si>
  <si>
    <t>19/12</t>
  </si>
  <si>
    <t>20/12</t>
  </si>
  <si>
    <t>22/12</t>
  </si>
  <si>
    <t>44/12</t>
  </si>
  <si>
    <t>47/12</t>
  </si>
  <si>
    <t>48/12</t>
  </si>
  <si>
    <t>77/12</t>
  </si>
  <si>
    <t>91/12</t>
  </si>
  <si>
    <t>92/12</t>
  </si>
  <si>
    <t>leden-únor</t>
  </si>
  <si>
    <t>březen</t>
  </si>
  <si>
    <t>30-71</t>
  </si>
  <si>
    <t>6=5/4</t>
  </si>
  <si>
    <t>v tis.Kč</t>
  </si>
  <si>
    <t>1. Plnění rozpočtu příjmů Olomouckého kraje k 31. 05. 2012</t>
  </si>
  <si>
    <t>2. Plnění rozpočtu výdajů Olomouckého kraje k 31.05. 2012</t>
  </si>
  <si>
    <t>Rekapitulace příjmů a výdajů k 31.05. 2012: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</si>
</sst>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0,000"/>
    <numFmt numFmtId="166" formatCode="0#,##0"/>
  </numFmts>
  <fonts count="68" x14ac:knownFonts="1">
    <font>
      <sz val="10"/>
      <name val="Arial CE"/>
      <charset val="238"/>
    </font>
    <font>
      <b/>
      <sz val="10"/>
      <name val="Arial CE"/>
      <charset val="238"/>
    </font>
    <font>
      <i/>
      <sz val="10"/>
      <name val="Arial CE"/>
      <charset val="238"/>
    </font>
    <font>
      <b/>
      <i/>
      <sz val="10"/>
      <name val="Arial CE"/>
      <charset val="238"/>
    </font>
    <font>
      <sz val="10"/>
      <name val="Arial CE"/>
      <charset val="238"/>
    </font>
    <font>
      <sz val="8"/>
      <name val="Arial CE"/>
      <charset val="238"/>
    </font>
    <font>
      <b/>
      <sz val="16"/>
      <name val="Arial"/>
      <family val="2"/>
      <charset val="238"/>
    </font>
    <font>
      <sz val="11"/>
      <name val="Arial"/>
      <family val="2"/>
      <charset val="238"/>
    </font>
    <font>
      <b/>
      <sz val="12"/>
      <name val="Arial CE"/>
      <charset val="238"/>
    </font>
    <font>
      <sz val="11"/>
      <name val="Arial CE"/>
      <charset val="238"/>
    </font>
    <font>
      <sz val="11"/>
      <name val="Arial"/>
      <family val="2"/>
      <charset val="238"/>
    </font>
    <font>
      <sz val="12"/>
      <name val="Arial CE"/>
      <family val="2"/>
      <charset val="238"/>
    </font>
    <font>
      <sz val="11"/>
      <name val="Arial CE"/>
      <family val="2"/>
      <charset val="238"/>
    </font>
    <font>
      <b/>
      <sz val="11"/>
      <name val="Arial CE"/>
      <charset val="238"/>
    </font>
    <font>
      <sz val="10"/>
      <color indexed="9"/>
      <name val="Arial CE"/>
      <charset val="238"/>
    </font>
    <font>
      <sz val="11"/>
      <color indexed="10"/>
      <name val="Arial CE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8"/>
      <name val="Arial"/>
      <family val="2"/>
      <charset val="238"/>
    </font>
    <font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indexed="10"/>
      <name val="Arial"/>
      <family val="2"/>
      <charset val="238"/>
    </font>
    <font>
      <b/>
      <sz val="10"/>
      <color indexed="9"/>
      <name val="Arial"/>
      <family val="2"/>
      <charset val="238"/>
    </font>
    <font>
      <sz val="10"/>
      <color indexed="10"/>
      <name val="Arial"/>
      <family val="2"/>
      <charset val="238"/>
    </font>
    <font>
      <i/>
      <sz val="11"/>
      <name val="Arial"/>
      <family val="2"/>
      <charset val="238"/>
    </font>
    <font>
      <i/>
      <sz val="11"/>
      <name val="Arial CE"/>
      <charset val="238"/>
    </font>
    <font>
      <sz val="10"/>
      <color indexed="49"/>
      <name val="Arial"/>
      <family val="2"/>
      <charset val="238"/>
    </font>
    <font>
      <sz val="10"/>
      <color indexed="14"/>
      <name val="Arial"/>
      <family val="2"/>
      <charset val="238"/>
    </font>
    <font>
      <sz val="11"/>
      <color indexed="9"/>
      <name val="Arial"/>
      <family val="2"/>
      <charset val="238"/>
    </font>
    <font>
      <b/>
      <sz val="10"/>
      <color indexed="49"/>
      <name val="Arial"/>
      <family val="2"/>
      <charset val="238"/>
    </font>
    <font>
      <b/>
      <sz val="10"/>
      <color indexed="14"/>
      <name val="Arial"/>
      <family val="2"/>
      <charset val="238"/>
    </font>
    <font>
      <b/>
      <sz val="10"/>
      <color indexed="41"/>
      <name val="Arial"/>
      <family val="2"/>
      <charset val="238"/>
    </font>
    <font>
      <b/>
      <sz val="13"/>
      <name val="Arial"/>
      <family val="2"/>
      <charset val="238"/>
    </font>
    <font>
      <b/>
      <sz val="14"/>
      <name val="Arial"/>
      <family val="2"/>
      <charset val="238"/>
    </font>
    <font>
      <b/>
      <sz val="12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b/>
      <sz val="11"/>
      <color indexed="10"/>
      <name val="Arial"/>
      <family val="2"/>
      <charset val="238"/>
    </font>
    <font>
      <sz val="11"/>
      <color indexed="50"/>
      <name val="Arial"/>
      <family val="2"/>
      <charset val="238"/>
    </font>
    <font>
      <b/>
      <sz val="14"/>
      <name val="Arial CE"/>
      <charset val="238"/>
    </font>
    <font>
      <sz val="14"/>
      <name val="Arial CE"/>
      <charset val="238"/>
    </font>
    <font>
      <sz val="9"/>
      <name val="Arial CE"/>
      <charset val="238"/>
    </font>
    <font>
      <sz val="8"/>
      <color indexed="81"/>
      <name val="Tahoma"/>
      <family val="2"/>
      <charset val="238"/>
    </font>
    <font>
      <sz val="13"/>
      <name val="Arial"/>
      <family val="2"/>
      <charset val="238"/>
    </font>
    <font>
      <sz val="11"/>
      <color indexed="11"/>
      <name val="Arial"/>
      <family val="2"/>
      <charset val="238"/>
    </font>
    <font>
      <sz val="10"/>
      <color indexed="11"/>
      <name val="Arial"/>
      <family val="2"/>
      <charset val="238"/>
    </font>
    <font>
      <sz val="10"/>
      <color indexed="11"/>
      <name val="Arial"/>
      <family val="2"/>
      <charset val="238"/>
    </font>
    <font>
      <sz val="11"/>
      <color indexed="11"/>
      <name val="Arial"/>
      <family val="2"/>
      <charset val="238"/>
    </font>
    <font>
      <sz val="11"/>
      <color indexed="10"/>
      <name val="Arial"/>
      <family val="2"/>
      <charset val="238"/>
    </font>
    <font>
      <b/>
      <sz val="16"/>
      <name val="Arial CE"/>
      <charset val="238"/>
    </font>
    <font>
      <sz val="10"/>
      <name val="Arial CE"/>
      <family val="2"/>
      <charset val="238"/>
    </font>
    <font>
      <sz val="11"/>
      <name val="Arial Black"/>
      <family val="2"/>
      <charset val="238"/>
    </font>
    <font>
      <sz val="12"/>
      <name val="Arial Black"/>
      <family val="2"/>
      <charset val="238"/>
    </font>
    <font>
      <sz val="10"/>
      <name val="Arial Black"/>
      <family val="2"/>
      <charset val="238"/>
    </font>
    <font>
      <b/>
      <sz val="11"/>
      <name val="Arial Black"/>
      <family val="2"/>
      <charset val="238"/>
    </font>
    <font>
      <sz val="12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Arial"/>
      <family val="2"/>
      <charset val="238"/>
    </font>
    <font>
      <sz val="11"/>
      <color rgb="FFFF0000"/>
      <name val="Arial"/>
      <family val="2"/>
      <charset val="238"/>
    </font>
    <font>
      <sz val="11"/>
      <color rgb="FFFF0000"/>
      <name val="Arial CE"/>
      <charset val="238"/>
    </font>
    <font>
      <b/>
      <sz val="10"/>
      <color theme="0"/>
      <name val="Arial"/>
      <family val="2"/>
      <charset val="238"/>
    </font>
    <font>
      <sz val="10"/>
      <color rgb="FFFF0000"/>
      <name val="Arial CE"/>
      <charset val="238"/>
    </font>
    <font>
      <b/>
      <sz val="11"/>
      <color rgb="FFFF0000"/>
      <name val="Arial CE"/>
      <charset val="238"/>
    </font>
    <font>
      <sz val="12"/>
      <name val="Arial CE"/>
      <charset val="238"/>
    </font>
    <font>
      <b/>
      <sz val="8"/>
      <name val="Arial CE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26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</borders>
  <cellStyleXfs count="2">
    <xf numFmtId="3" fontId="0" fillId="0" borderId="0"/>
    <xf numFmtId="0" fontId="16" fillId="0" borderId="0"/>
  </cellStyleXfs>
  <cellXfs count="340">
    <xf numFmtId="3" fontId="0" fillId="0" borderId="0" xfId="0"/>
    <xf numFmtId="3" fontId="6" fillId="0" borderId="0" xfId="0" applyFont="1" applyFill="1"/>
    <xf numFmtId="3" fontId="0" fillId="0" borderId="0" xfId="0" applyFill="1"/>
    <xf numFmtId="3" fontId="0" fillId="0" borderId="0" xfId="0" applyFill="1" applyAlignment="1">
      <alignment horizontal="right"/>
    </xf>
    <xf numFmtId="3" fontId="5" fillId="0" borderId="1" xfId="0" applyFont="1" applyFill="1" applyBorder="1" applyAlignment="1">
      <alignment horizontal="center" vertical="center"/>
    </xf>
    <xf numFmtId="3" fontId="5" fillId="0" borderId="2" xfId="0" applyFont="1" applyFill="1" applyBorder="1" applyAlignment="1">
      <alignment horizontal="center" vertical="center"/>
    </xf>
    <xf numFmtId="3" fontId="5" fillId="0" borderId="0" xfId="0" applyFont="1" applyFill="1" applyAlignment="1">
      <alignment horizontal="center"/>
    </xf>
    <xf numFmtId="3" fontId="5" fillId="0" borderId="3" xfId="0" applyFont="1" applyFill="1" applyBorder="1" applyAlignment="1">
      <alignment horizontal="center"/>
    </xf>
    <xf numFmtId="3" fontId="5" fillId="0" borderId="4" xfId="0" applyFont="1" applyFill="1" applyBorder="1" applyAlignment="1">
      <alignment horizontal="center" vertical="center"/>
    </xf>
    <xf numFmtId="3" fontId="10" fillId="0" borderId="5" xfId="0" applyFont="1" applyFill="1" applyBorder="1"/>
    <xf numFmtId="3" fontId="9" fillId="0" borderId="6" xfId="0" applyNumberFormat="1" applyFont="1" applyFill="1" applyBorder="1"/>
    <xf numFmtId="3" fontId="11" fillId="0" borderId="0" xfId="0" applyFont="1" applyFill="1"/>
    <xf numFmtId="1" fontId="12" fillId="0" borderId="7" xfId="0" applyNumberFormat="1" applyFont="1" applyFill="1" applyBorder="1" applyAlignment="1">
      <alignment horizontal="left"/>
    </xf>
    <xf numFmtId="3" fontId="13" fillId="0" borderId="5" xfId="0" applyFont="1" applyFill="1" applyBorder="1"/>
    <xf numFmtId="3" fontId="13" fillId="0" borderId="0" xfId="0" applyNumberFormat="1" applyFont="1" applyFill="1" applyBorder="1"/>
    <xf numFmtId="3" fontId="1" fillId="0" borderId="0" xfId="0" applyFont="1" applyFill="1"/>
    <xf numFmtId="3" fontId="9" fillId="0" borderId="8" xfId="0" applyFont="1" applyFill="1" applyBorder="1"/>
    <xf numFmtId="3" fontId="13" fillId="0" borderId="9" xfId="0" applyNumberFormat="1" applyFont="1" applyFill="1" applyBorder="1"/>
    <xf numFmtId="1" fontId="8" fillId="0" borderId="10" xfId="0" applyNumberFormat="1" applyFont="1" applyFill="1" applyBorder="1" applyAlignment="1">
      <alignment horizontal="left" wrapText="1"/>
    </xf>
    <xf numFmtId="3" fontId="8" fillId="0" borderId="11" xfId="0" applyNumberFormat="1" applyFont="1" applyFill="1" applyBorder="1"/>
    <xf numFmtId="3" fontId="14" fillId="0" borderId="0" xfId="0" applyFont="1" applyFill="1"/>
    <xf numFmtId="3" fontId="14" fillId="0" borderId="0" xfId="0" applyFont="1" applyFill="1" applyAlignment="1">
      <alignment horizontal="right"/>
    </xf>
    <xf numFmtId="3" fontId="4" fillId="0" borderId="3" xfId="0" applyFont="1" applyFill="1" applyBorder="1"/>
    <xf numFmtId="3" fontId="5" fillId="0" borderId="0" xfId="0" applyFont="1" applyFill="1"/>
    <xf numFmtId="3" fontId="9" fillId="0" borderId="0" xfId="0" applyNumberFormat="1" applyFont="1" applyFill="1" applyBorder="1"/>
    <xf numFmtId="3" fontId="10" fillId="0" borderId="8" xfId="0" applyFont="1" applyFill="1" applyBorder="1"/>
    <xf numFmtId="3" fontId="9" fillId="0" borderId="12" xfId="0" applyNumberFormat="1" applyFont="1" applyFill="1" applyBorder="1"/>
    <xf numFmtId="3" fontId="15" fillId="0" borderId="0" xfId="0" applyNumberFormat="1" applyFont="1" applyFill="1" applyBorder="1"/>
    <xf numFmtId="3" fontId="13" fillId="0" borderId="8" xfId="0" applyFont="1" applyFill="1" applyBorder="1"/>
    <xf numFmtId="3" fontId="8" fillId="0" borderId="9" xfId="0" applyNumberFormat="1" applyFont="1" applyFill="1" applyBorder="1"/>
    <xf numFmtId="3" fontId="0" fillId="0" borderId="0" xfId="0" applyFill="1" applyBorder="1"/>
    <xf numFmtId="0" fontId="16" fillId="0" borderId="0" xfId="1" applyFill="1" applyAlignment="1">
      <alignment horizontal="left"/>
    </xf>
    <xf numFmtId="4" fontId="19" fillId="0" borderId="0" xfId="1" applyNumberFormat="1" applyFont="1" applyFill="1"/>
    <xf numFmtId="4" fontId="16" fillId="0" borderId="0" xfId="1" applyNumberFormat="1" applyFill="1"/>
    <xf numFmtId="0" fontId="16" fillId="0" borderId="0" xfId="1" applyFill="1"/>
    <xf numFmtId="0" fontId="16" fillId="0" borderId="0" xfId="1" applyFill="1" applyAlignment="1">
      <alignment horizontal="center"/>
    </xf>
    <xf numFmtId="0" fontId="20" fillId="0" borderId="0" xfId="1" applyFont="1" applyFill="1"/>
    <xf numFmtId="3" fontId="10" fillId="0" borderId="0" xfId="1" applyNumberFormat="1" applyFont="1" applyFill="1"/>
    <xf numFmtId="4" fontId="10" fillId="0" borderId="0" xfId="1" applyNumberFormat="1" applyFont="1" applyFill="1"/>
    <xf numFmtId="0" fontId="10" fillId="0" borderId="0" xfId="1" applyFont="1" applyFill="1"/>
    <xf numFmtId="3" fontId="16" fillId="0" borderId="0" xfId="1" applyNumberFormat="1" applyFont="1" applyFill="1"/>
    <xf numFmtId="3" fontId="16" fillId="0" borderId="0" xfId="1" applyNumberFormat="1" applyFont="1" applyFill="1" applyBorder="1" applyAlignment="1">
      <alignment horizontal="center" vertical="center"/>
    </xf>
    <xf numFmtId="0" fontId="16" fillId="0" borderId="0" xfId="1" applyFont="1" applyFill="1" applyAlignment="1">
      <alignment vertical="center"/>
    </xf>
    <xf numFmtId="4" fontId="16" fillId="0" borderId="0" xfId="1" applyNumberFormat="1" applyFont="1" applyFill="1" applyAlignment="1">
      <alignment vertical="center"/>
    </xf>
    <xf numFmtId="0" fontId="20" fillId="0" borderId="13" xfId="1" applyFont="1" applyFill="1" applyBorder="1"/>
    <xf numFmtId="164" fontId="20" fillId="0" borderId="0" xfId="1" applyNumberFormat="1" applyFont="1" applyFill="1" applyBorder="1"/>
    <xf numFmtId="4" fontId="20" fillId="0" borderId="0" xfId="1" applyNumberFormat="1" applyFont="1" applyFill="1"/>
    <xf numFmtId="0" fontId="16" fillId="0" borderId="5" xfId="1" applyFont="1" applyFill="1" applyBorder="1"/>
    <xf numFmtId="166" fontId="19" fillId="0" borderId="6" xfId="1" applyNumberFormat="1" applyFont="1" applyFill="1" applyBorder="1" applyAlignment="1">
      <alignment horizontal="center"/>
    </xf>
    <xf numFmtId="3" fontId="7" fillId="0" borderId="6" xfId="1" applyNumberFormat="1" applyFont="1" applyFill="1" applyBorder="1"/>
    <xf numFmtId="164" fontId="7" fillId="0" borderId="0" xfId="1" applyNumberFormat="1" applyFont="1" applyFill="1" applyBorder="1"/>
    <xf numFmtId="0" fontId="16" fillId="0" borderId="0" xfId="1" applyFont="1" applyFill="1"/>
    <xf numFmtId="4" fontId="16" fillId="0" borderId="0" xfId="1" applyNumberFormat="1" applyFont="1" applyFill="1"/>
    <xf numFmtId="166" fontId="19" fillId="0" borderId="14" xfId="1" applyNumberFormat="1" applyFont="1" applyFill="1" applyBorder="1" applyAlignment="1">
      <alignment horizontal="center"/>
    </xf>
    <xf numFmtId="0" fontId="4" fillId="0" borderId="7" xfId="1" applyFont="1" applyFill="1" applyBorder="1"/>
    <xf numFmtId="0" fontId="19" fillId="0" borderId="8" xfId="1" applyFont="1" applyFill="1" applyBorder="1"/>
    <xf numFmtId="166" fontId="19" fillId="0" borderId="9" xfId="1" applyNumberFormat="1" applyFont="1" applyFill="1" applyBorder="1" applyAlignment="1">
      <alignment horizontal="center"/>
    </xf>
    <xf numFmtId="3" fontId="7" fillId="0" borderId="9" xfId="1" applyNumberFormat="1" applyFont="1" applyFill="1" applyBorder="1"/>
    <xf numFmtId="0" fontId="20" fillId="0" borderId="15" xfId="1" applyFont="1" applyFill="1" applyBorder="1"/>
    <xf numFmtId="3" fontId="20" fillId="0" borderId="16" xfId="1" applyNumberFormat="1" applyFont="1" applyFill="1" applyBorder="1"/>
    <xf numFmtId="0" fontId="21" fillId="0" borderId="0" xfId="1" applyFont="1" applyFill="1"/>
    <xf numFmtId="4" fontId="21" fillId="0" borderId="0" xfId="1" applyNumberFormat="1" applyFont="1" applyFill="1"/>
    <xf numFmtId="0" fontId="4" fillId="0" borderId="17" xfId="1" applyFont="1" applyFill="1" applyBorder="1"/>
    <xf numFmtId="166" fontId="21" fillId="0" borderId="6" xfId="1" applyNumberFormat="1" applyFont="1" applyFill="1" applyBorder="1" applyAlignment="1">
      <alignment horizontal="center"/>
    </xf>
    <xf numFmtId="0" fontId="4" fillId="0" borderId="8" xfId="1" applyFont="1" applyFill="1" applyBorder="1"/>
    <xf numFmtId="0" fontId="20" fillId="0" borderId="7" xfId="1" applyFont="1" applyFill="1" applyBorder="1"/>
    <xf numFmtId="0" fontId="16" fillId="0" borderId="7" xfId="1" applyFont="1" applyFill="1" applyBorder="1"/>
    <xf numFmtId="166" fontId="21" fillId="0" borderId="9" xfId="1" applyNumberFormat="1" applyFont="1" applyFill="1" applyBorder="1" applyAlignment="1">
      <alignment horizontal="center"/>
    </xf>
    <xf numFmtId="0" fontId="20" fillId="0" borderId="15" xfId="1" applyFont="1" applyFill="1" applyBorder="1" applyAlignment="1">
      <alignment wrapText="1"/>
    </xf>
    <xf numFmtId="0" fontId="4" fillId="0" borderId="18" xfId="1" applyFont="1" applyFill="1" applyBorder="1"/>
    <xf numFmtId="166" fontId="19" fillId="0" borderId="19" xfId="1" applyNumberFormat="1" applyFont="1" applyFill="1" applyBorder="1" applyAlignment="1">
      <alignment horizontal="center"/>
    </xf>
    <xf numFmtId="3" fontId="7" fillId="0" borderId="19" xfId="1" applyNumberFormat="1" applyFont="1" applyFill="1" applyBorder="1"/>
    <xf numFmtId="0" fontId="4" fillId="0" borderId="0" xfId="1" applyFont="1" applyFill="1" applyBorder="1"/>
    <xf numFmtId="166" fontId="16" fillId="0" borderId="0" xfId="1" applyNumberFormat="1" applyFont="1" applyFill="1" applyBorder="1" applyAlignment="1">
      <alignment horizontal="center"/>
    </xf>
    <xf numFmtId="3" fontId="19" fillId="0" borderId="0" xfId="1" applyNumberFormat="1" applyFont="1" applyFill="1" applyBorder="1"/>
    <xf numFmtId="164" fontId="16" fillId="0" borderId="0" xfId="1" applyNumberFormat="1" applyFont="1" applyFill="1" applyBorder="1"/>
    <xf numFmtId="3" fontId="21" fillId="0" borderId="0" xfId="1" applyNumberFormat="1" applyFont="1" applyFill="1" applyBorder="1"/>
    <xf numFmtId="4" fontId="21" fillId="0" borderId="0" xfId="1" applyNumberFormat="1" applyFont="1" applyFill="1" applyBorder="1"/>
    <xf numFmtId="3" fontId="22" fillId="0" borderId="0" xfId="1" applyNumberFormat="1" applyFont="1" applyFill="1" applyBorder="1"/>
    <xf numFmtId="4" fontId="22" fillId="0" borderId="0" xfId="1" applyNumberFormat="1" applyFont="1" applyFill="1" applyBorder="1"/>
    <xf numFmtId="3" fontId="23" fillId="0" borderId="0" xfId="1" applyNumberFormat="1" applyFont="1" applyFill="1" applyBorder="1"/>
    <xf numFmtId="0" fontId="24" fillId="0" borderId="0" xfId="1" applyFont="1" applyFill="1"/>
    <xf numFmtId="4" fontId="24" fillId="0" borderId="0" xfId="1" applyNumberFormat="1" applyFont="1" applyFill="1"/>
    <xf numFmtId="0" fontId="25" fillId="0" borderId="5" xfId="1" applyFont="1" applyFill="1" applyBorder="1" applyAlignment="1">
      <alignment wrapText="1"/>
    </xf>
    <xf numFmtId="3" fontId="21" fillId="0" borderId="6" xfId="1" applyNumberFormat="1" applyFont="1" applyFill="1" applyBorder="1" applyAlignment="1">
      <alignment horizontal="center"/>
    </xf>
    <xf numFmtId="3" fontId="25" fillId="0" borderId="6" xfId="1" applyNumberFormat="1" applyFont="1" applyFill="1" applyBorder="1"/>
    <xf numFmtId="0" fontId="19" fillId="0" borderId="5" xfId="1" applyFont="1" applyFill="1" applyBorder="1"/>
    <xf numFmtId="3" fontId="19" fillId="0" borderId="6" xfId="1" applyNumberFormat="1" applyFont="1" applyFill="1" applyBorder="1" applyAlignment="1">
      <alignment horizontal="center"/>
    </xf>
    <xf numFmtId="3" fontId="19" fillId="0" borderId="14" xfId="1" applyNumberFormat="1" applyFont="1" applyFill="1" applyBorder="1" applyAlignment="1">
      <alignment horizontal="center"/>
    </xf>
    <xf numFmtId="0" fontId="4" fillId="0" borderId="5" xfId="1" applyFont="1" applyFill="1" applyBorder="1"/>
    <xf numFmtId="0" fontId="26" fillId="0" borderId="5" xfId="1" applyFont="1" applyFill="1" applyBorder="1"/>
    <xf numFmtId="166" fontId="16" fillId="0" borderId="6" xfId="1" applyNumberFormat="1" applyFont="1" applyFill="1" applyBorder="1" applyAlignment="1">
      <alignment horizontal="center"/>
    </xf>
    <xf numFmtId="164" fontId="25" fillId="0" borderId="0" xfId="1" applyNumberFormat="1" applyFont="1" applyFill="1" applyBorder="1"/>
    <xf numFmtId="0" fontId="4" fillId="0" borderId="20" xfId="1" applyFont="1" applyFill="1" applyBorder="1"/>
    <xf numFmtId="166" fontId="16" fillId="0" borderId="19" xfId="1" applyNumberFormat="1" applyFont="1" applyFill="1" applyBorder="1" applyAlignment="1">
      <alignment horizontal="center"/>
    </xf>
    <xf numFmtId="3" fontId="16" fillId="0" borderId="0" xfId="1" applyNumberFormat="1" applyFont="1" applyFill="1" applyBorder="1"/>
    <xf numFmtId="3" fontId="29" fillId="0" borderId="0" xfId="1" applyNumberFormat="1" applyFont="1" applyFill="1" applyBorder="1"/>
    <xf numFmtId="0" fontId="20" fillId="0" borderId="5" xfId="1" applyFont="1" applyFill="1" applyBorder="1"/>
    <xf numFmtId="0" fontId="20" fillId="0" borderId="21" xfId="1" applyFont="1" applyFill="1" applyBorder="1"/>
    <xf numFmtId="3" fontId="21" fillId="0" borderId="0" xfId="1" applyNumberFormat="1" applyFont="1" applyFill="1"/>
    <xf numFmtId="4" fontId="19" fillId="2" borderId="0" xfId="1" applyNumberFormat="1" applyFont="1" applyFill="1"/>
    <xf numFmtId="3" fontId="21" fillId="0" borderId="9" xfId="1" applyNumberFormat="1" applyFont="1" applyFill="1" applyBorder="1" applyAlignment="1">
      <alignment horizontal="center"/>
    </xf>
    <xf numFmtId="0" fontId="19" fillId="0" borderId="0" xfId="1" applyFont="1" applyFill="1" applyBorder="1"/>
    <xf numFmtId="0" fontId="16" fillId="0" borderId="0" xfId="1" applyFont="1" applyFill="1" applyBorder="1"/>
    <xf numFmtId="4" fontId="16" fillId="0" borderId="0" xfId="1" applyNumberFormat="1" applyFont="1" applyFill="1" applyBorder="1"/>
    <xf numFmtId="0" fontId="20" fillId="0" borderId="5" xfId="1" applyFont="1" applyFill="1" applyBorder="1" applyAlignment="1">
      <alignment wrapText="1"/>
    </xf>
    <xf numFmtId="4" fontId="7" fillId="0" borderId="0" xfId="1" applyNumberFormat="1" applyFont="1" applyFill="1" applyBorder="1"/>
    <xf numFmtId="3" fontId="16" fillId="0" borderId="0" xfId="1" applyNumberFormat="1" applyFill="1"/>
    <xf numFmtId="3" fontId="36" fillId="0" borderId="0" xfId="1" applyNumberFormat="1" applyFont="1" applyFill="1"/>
    <xf numFmtId="3" fontId="20" fillId="0" borderId="0" xfId="1" applyNumberFormat="1" applyFont="1" applyFill="1"/>
    <xf numFmtId="3" fontId="37" fillId="0" borderId="0" xfId="1" applyNumberFormat="1" applyFont="1" applyFill="1"/>
    <xf numFmtId="3" fontId="38" fillId="0" borderId="0" xfId="1" applyNumberFormat="1" applyFont="1" applyFill="1"/>
    <xf numFmtId="4" fontId="38" fillId="0" borderId="0" xfId="1" applyNumberFormat="1" applyFont="1" applyFill="1"/>
    <xf numFmtId="3" fontId="39" fillId="0" borderId="0" xfId="1" applyNumberFormat="1" applyFont="1" applyFill="1"/>
    <xf numFmtId="4" fontId="39" fillId="0" borderId="0" xfId="1" applyNumberFormat="1" applyFont="1" applyFill="1"/>
    <xf numFmtId="1" fontId="9" fillId="0" borderId="0" xfId="1" applyNumberFormat="1" applyFont="1" applyFill="1" applyBorder="1" applyAlignment="1">
      <alignment horizontal="left"/>
    </xf>
    <xf numFmtId="0" fontId="40" fillId="0" borderId="0" xfId="1" applyFont="1" applyFill="1" applyBorder="1"/>
    <xf numFmtId="3" fontId="13" fillId="0" borderId="0" xfId="1" applyNumberFormat="1" applyFont="1" applyFill="1" applyBorder="1"/>
    <xf numFmtId="0" fontId="13" fillId="0" borderId="0" xfId="1" applyFont="1" applyFill="1" applyBorder="1" applyAlignment="1">
      <alignment horizontal="left"/>
    </xf>
    <xf numFmtId="4" fontId="13" fillId="0" borderId="0" xfId="1" applyNumberFormat="1" applyFont="1" applyFill="1" applyBorder="1"/>
    <xf numFmtId="0" fontId="41" fillId="0" borderId="0" xfId="1" applyFont="1" applyFill="1" applyBorder="1" applyAlignment="1">
      <alignment horizontal="right"/>
    </xf>
    <xf numFmtId="1" fontId="4" fillId="0" borderId="0" xfId="1" applyNumberFormat="1" applyFont="1" applyFill="1" applyBorder="1" applyAlignment="1">
      <alignment horizontal="justify"/>
    </xf>
    <xf numFmtId="4" fontId="4" fillId="0" borderId="0" xfId="1" applyNumberFormat="1" applyFont="1" applyFill="1" applyBorder="1" applyAlignment="1">
      <alignment horizontal="justify"/>
    </xf>
    <xf numFmtId="4" fontId="16" fillId="0" borderId="0" xfId="1" applyNumberFormat="1" applyFont="1" applyFill="1" applyBorder="1" applyAlignment="1">
      <alignment horizontal="center" vertical="center" wrapText="1"/>
    </xf>
    <xf numFmtId="4" fontId="20" fillId="0" borderId="0" xfId="1" applyNumberFormat="1" applyFont="1" applyFill="1" applyBorder="1"/>
    <xf numFmtId="4" fontId="10" fillId="0" borderId="0" xfId="1" applyNumberFormat="1" applyFont="1" applyFill="1" applyBorder="1"/>
    <xf numFmtId="4" fontId="24" fillId="0" borderId="0" xfId="1" applyNumberFormat="1" applyFont="1" applyFill="1" applyBorder="1"/>
    <xf numFmtId="4" fontId="25" fillId="0" borderId="0" xfId="1" applyNumberFormat="1" applyFont="1" applyFill="1" applyBorder="1"/>
    <xf numFmtId="4" fontId="19" fillId="2" borderId="0" xfId="1" applyNumberFormat="1" applyFont="1" applyFill="1" applyBorder="1"/>
    <xf numFmtId="4" fontId="21" fillId="2" borderId="0" xfId="1" applyNumberFormat="1" applyFont="1" applyFill="1" applyBorder="1"/>
    <xf numFmtId="4" fontId="35" fillId="0" borderId="0" xfId="1" applyNumberFormat="1" applyFont="1" applyFill="1" applyBorder="1"/>
    <xf numFmtId="4" fontId="34" fillId="0" borderId="0" xfId="1" applyNumberFormat="1" applyFont="1" applyFill="1" applyBorder="1" applyAlignment="1">
      <alignment shrinkToFit="1"/>
    </xf>
    <xf numFmtId="4" fontId="19" fillId="2" borderId="0" xfId="1" applyNumberFormat="1" applyFont="1" applyFill="1" applyBorder="1" applyAlignment="1">
      <alignment vertical="center"/>
    </xf>
    <xf numFmtId="3" fontId="19" fillId="2" borderId="0" xfId="1" applyNumberFormat="1" applyFont="1" applyFill="1" applyBorder="1"/>
    <xf numFmtId="4" fontId="24" fillId="2" borderId="0" xfId="1" applyNumberFormat="1" applyFont="1" applyFill="1" applyBorder="1"/>
    <xf numFmtId="3" fontId="16" fillId="2" borderId="0" xfId="1" applyNumberFormat="1" applyFont="1" applyFill="1" applyBorder="1"/>
    <xf numFmtId="4" fontId="20" fillId="2" borderId="0" xfId="1" applyNumberFormat="1" applyFont="1" applyFill="1" applyBorder="1"/>
    <xf numFmtId="4" fontId="34" fillId="2" borderId="0" xfId="1" applyNumberFormat="1" applyFont="1" applyFill="1" applyBorder="1" applyAlignment="1">
      <alignment shrinkToFit="1"/>
    </xf>
    <xf numFmtId="0" fontId="24" fillId="0" borderId="0" xfId="1" applyFont="1" applyFill="1" applyBorder="1"/>
    <xf numFmtId="0" fontId="21" fillId="0" borderId="0" xfId="1" applyFont="1" applyFill="1" applyBorder="1"/>
    <xf numFmtId="4" fontId="27" fillId="0" borderId="0" xfId="1" applyNumberFormat="1" applyFont="1" applyFill="1" applyBorder="1"/>
    <xf numFmtId="4" fontId="28" fillId="0" borderId="0" xfId="1" applyNumberFormat="1" applyFont="1" applyFill="1" applyBorder="1"/>
    <xf numFmtId="0" fontId="16" fillId="0" borderId="0" xfId="1" applyFill="1" applyBorder="1"/>
    <xf numFmtId="4" fontId="16" fillId="0" borderId="0" xfId="1" applyNumberFormat="1" applyFill="1" applyBorder="1"/>
    <xf numFmtId="4" fontId="30" fillId="0" borderId="0" xfId="1" applyNumberFormat="1" applyFont="1" applyFill="1" applyBorder="1"/>
    <xf numFmtId="4" fontId="31" fillId="0" borderId="0" xfId="1" applyNumberFormat="1" applyFont="1" applyFill="1" applyBorder="1"/>
    <xf numFmtId="0" fontId="32" fillId="0" borderId="0" xfId="1" applyFont="1" applyFill="1" applyBorder="1"/>
    <xf numFmtId="0" fontId="20" fillId="0" borderId="12" xfId="1" applyFont="1" applyFill="1" applyBorder="1"/>
    <xf numFmtId="3" fontId="9" fillId="0" borderId="23" xfId="0" applyFont="1" applyBorder="1" applyAlignment="1">
      <alignment horizontal="right"/>
    </xf>
    <xf numFmtId="3" fontId="9" fillId="0" borderId="24" xfId="0" applyFont="1" applyBorder="1" applyAlignment="1">
      <alignment horizontal="right"/>
    </xf>
    <xf numFmtId="3" fontId="13" fillId="0" borderId="24" xfId="0" applyFont="1" applyBorder="1" applyAlignment="1">
      <alignment horizontal="right"/>
    </xf>
    <xf numFmtId="3" fontId="13" fillId="0" borderId="25" xfId="0" applyFont="1" applyBorder="1" applyAlignment="1">
      <alignment horizontal="right"/>
    </xf>
    <xf numFmtId="3" fontId="13" fillId="0" borderId="26" xfId="0" applyFont="1" applyBorder="1" applyAlignment="1">
      <alignment horizontal="right"/>
    </xf>
    <xf numFmtId="3" fontId="13" fillId="0" borderId="27" xfId="0" applyFont="1" applyBorder="1" applyAlignment="1">
      <alignment horizontal="right"/>
    </xf>
    <xf numFmtId="3" fontId="9" fillId="0" borderId="28" xfId="0" applyFont="1" applyBorder="1" applyAlignment="1">
      <alignment horizontal="right"/>
    </xf>
    <xf numFmtId="3" fontId="9" fillId="0" borderId="25" xfId="0" applyFont="1" applyBorder="1" applyAlignment="1">
      <alignment horizontal="right"/>
    </xf>
    <xf numFmtId="3" fontId="34" fillId="0" borderId="11" xfId="1" applyNumberFormat="1" applyFont="1" applyFill="1" applyBorder="1"/>
    <xf numFmtId="3" fontId="34" fillId="0" borderId="29" xfId="1" applyNumberFormat="1" applyFont="1" applyFill="1" applyBorder="1"/>
    <xf numFmtId="3" fontId="20" fillId="0" borderId="30" xfId="1" applyNumberFormat="1" applyFont="1" applyFill="1" applyBorder="1"/>
    <xf numFmtId="3" fontId="20" fillId="0" borderId="6" xfId="1" applyNumberFormat="1" applyFont="1" applyFill="1" applyBorder="1"/>
    <xf numFmtId="3" fontId="20" fillId="0" borderId="31" xfId="1" applyNumberFormat="1" applyFont="1" applyFill="1" applyBorder="1"/>
    <xf numFmtId="0" fontId="33" fillId="0" borderId="32" xfId="1" applyFont="1" applyFill="1" applyBorder="1" applyAlignment="1">
      <alignment vertical="top"/>
    </xf>
    <xf numFmtId="3" fontId="46" fillId="0" borderId="0" xfId="1" applyNumberFormat="1" applyFont="1" applyFill="1" applyBorder="1"/>
    <xf numFmtId="3" fontId="7" fillId="0" borderId="0" xfId="1" applyNumberFormat="1" applyFont="1" applyFill="1" applyBorder="1"/>
    <xf numFmtId="3" fontId="45" fillId="0" borderId="0" xfId="1" applyNumberFormat="1" applyFont="1" applyFill="1" applyBorder="1"/>
    <xf numFmtId="3" fontId="47" fillId="0" borderId="0" xfId="1" applyNumberFormat="1" applyFont="1" applyFill="1"/>
    <xf numFmtId="0" fontId="16" fillId="0" borderId="0" xfId="1" applyFont="1" applyFill="1" applyAlignment="1">
      <alignment horizontal="right"/>
    </xf>
    <xf numFmtId="3" fontId="48" fillId="0" borderId="0" xfId="1" applyNumberFormat="1" applyFont="1" applyFill="1"/>
    <xf numFmtId="164" fontId="49" fillId="0" borderId="0" xfId="1" applyNumberFormat="1" applyFont="1" applyFill="1" applyBorder="1"/>
    <xf numFmtId="1" fontId="50" fillId="0" borderId="0" xfId="0" applyNumberFormat="1" applyFont="1" applyFill="1" applyAlignment="1">
      <alignment horizontal="left"/>
    </xf>
    <xf numFmtId="3" fontId="4" fillId="0" borderId="0" xfId="0" applyFont="1" applyFill="1"/>
    <xf numFmtId="3" fontId="4" fillId="0" borderId="0" xfId="0" applyFont="1" applyFill="1" applyAlignment="1">
      <alignment horizontal="right"/>
    </xf>
    <xf numFmtId="3" fontId="4" fillId="0" borderId="0" xfId="0" applyFont="1"/>
    <xf numFmtId="1" fontId="8" fillId="0" borderId="0" xfId="0" applyNumberFormat="1" applyFont="1" applyFill="1" applyAlignment="1">
      <alignment horizontal="left"/>
    </xf>
    <xf numFmtId="1" fontId="13" fillId="0" borderId="0" xfId="0" applyNumberFormat="1" applyFont="1" applyFill="1" applyAlignment="1">
      <alignment horizontal="left"/>
    </xf>
    <xf numFmtId="3" fontId="11" fillId="0" borderId="0" xfId="0" applyFont="1"/>
    <xf numFmtId="3" fontId="13" fillId="3" borderId="10" xfId="0" applyFont="1" applyFill="1" applyBorder="1" applyAlignment="1"/>
    <xf numFmtId="3" fontId="3" fillId="3" borderId="22" xfId="0" applyFont="1" applyFill="1" applyBorder="1" applyAlignment="1"/>
    <xf numFmtId="3" fontId="3" fillId="3" borderId="22" xfId="0" applyFont="1" applyFill="1" applyBorder="1" applyAlignment="1">
      <alignment horizontal="right"/>
    </xf>
    <xf numFmtId="3" fontId="2" fillId="4" borderId="22" xfId="0" applyFont="1" applyFill="1" applyBorder="1" applyAlignment="1">
      <alignment horizontal="right"/>
    </xf>
    <xf numFmtId="3" fontId="3" fillId="3" borderId="33" xfId="0" applyFont="1" applyFill="1" applyBorder="1" applyAlignment="1">
      <alignment horizontal="right"/>
    </xf>
    <xf numFmtId="3" fontId="8" fillId="0" borderId="0" xfId="0" applyFont="1" applyFill="1" applyBorder="1"/>
    <xf numFmtId="3" fontId="8" fillId="0" borderId="0" xfId="0" applyFont="1" applyBorder="1" applyAlignment="1"/>
    <xf numFmtId="3" fontId="0" fillId="0" borderId="31" xfId="0" applyBorder="1"/>
    <xf numFmtId="1" fontId="13" fillId="0" borderId="0" xfId="0" applyNumberFormat="1" applyFont="1" applyAlignment="1">
      <alignment horizontal="left"/>
    </xf>
    <xf numFmtId="3" fontId="4" fillId="0" borderId="0" xfId="0" applyFont="1" applyAlignment="1">
      <alignment horizontal="right"/>
    </xf>
    <xf numFmtId="1" fontId="52" fillId="5" borderId="34" xfId="0" applyNumberFormat="1" applyFont="1" applyFill="1" applyBorder="1" applyAlignment="1">
      <alignment horizontal="left"/>
    </xf>
    <xf numFmtId="3" fontId="53" fillId="5" borderId="35" xfId="0" applyFont="1" applyFill="1" applyBorder="1"/>
    <xf numFmtId="3" fontId="54" fillId="5" borderId="35" xfId="0" applyFont="1" applyFill="1" applyBorder="1"/>
    <xf numFmtId="1" fontId="52" fillId="5" borderId="7" xfId="0" applyNumberFormat="1" applyFont="1" applyFill="1" applyBorder="1" applyAlignment="1">
      <alignment horizontal="left"/>
    </xf>
    <xf numFmtId="3" fontId="53" fillId="5" borderId="0" xfId="0" applyFont="1" applyFill="1" applyBorder="1"/>
    <xf numFmtId="3" fontId="54" fillId="5" borderId="0" xfId="0" applyFont="1" applyFill="1" applyBorder="1"/>
    <xf numFmtId="4" fontId="56" fillId="0" borderId="0" xfId="1" applyNumberFormat="1" applyFont="1" applyFill="1" applyBorder="1"/>
    <xf numFmtId="3" fontId="57" fillId="0" borderId="11" xfId="1" applyNumberFormat="1" applyFont="1" applyFill="1" applyBorder="1"/>
    <xf numFmtId="166" fontId="16" fillId="0" borderId="0" xfId="1" applyNumberFormat="1" applyFont="1" applyFill="1" applyAlignment="1">
      <alignment horizontal="center"/>
    </xf>
    <xf numFmtId="166" fontId="21" fillId="0" borderId="30" xfId="1" applyNumberFormat="1" applyFont="1" applyFill="1" applyBorder="1" applyAlignment="1">
      <alignment horizontal="center"/>
    </xf>
    <xf numFmtId="166" fontId="21" fillId="0" borderId="16" xfId="1" applyNumberFormat="1" applyFont="1" applyFill="1" applyBorder="1" applyAlignment="1">
      <alignment horizontal="center"/>
    </xf>
    <xf numFmtId="3" fontId="21" fillId="0" borderId="16" xfId="1" applyNumberFormat="1" applyFont="1" applyFill="1" applyBorder="1" applyAlignment="1">
      <alignment horizontal="center"/>
    </xf>
    <xf numFmtId="3" fontId="21" fillId="0" borderId="31" xfId="1" applyNumberFormat="1" applyFont="1" applyFill="1" applyBorder="1" applyAlignment="1">
      <alignment horizontal="center"/>
    </xf>
    <xf numFmtId="1" fontId="21" fillId="0" borderId="6" xfId="1" applyNumberFormat="1" applyFont="1" applyFill="1" applyBorder="1" applyAlignment="1">
      <alignment horizontal="center"/>
    </xf>
    <xf numFmtId="1" fontId="13" fillId="6" borderId="34" xfId="0" applyNumberFormat="1" applyFont="1" applyFill="1" applyBorder="1" applyAlignment="1">
      <alignment horizontal="left"/>
    </xf>
    <xf numFmtId="3" fontId="4" fillId="6" borderId="35" xfId="0" applyFont="1" applyFill="1" applyBorder="1"/>
    <xf numFmtId="3" fontId="8" fillId="5" borderId="36" xfId="0" applyNumberFormat="1" applyFont="1" applyFill="1" applyBorder="1" applyAlignment="1">
      <alignment horizontal="right"/>
    </xf>
    <xf numFmtId="1" fontId="51" fillId="6" borderId="7" xfId="0" applyNumberFormat="1" applyFont="1" applyFill="1" applyBorder="1" applyAlignment="1">
      <alignment horizontal="left"/>
    </xf>
    <xf numFmtId="3" fontId="4" fillId="6" borderId="0" xfId="0" applyFont="1" applyFill="1" applyBorder="1"/>
    <xf numFmtId="3" fontId="4" fillId="6" borderId="37" xfId="0" applyFont="1" applyFill="1" applyBorder="1" applyAlignment="1">
      <alignment horizontal="right"/>
    </xf>
    <xf numFmtId="3" fontId="13" fillId="6" borderId="7" xfId="0" applyFont="1" applyFill="1" applyBorder="1" applyAlignment="1"/>
    <xf numFmtId="3" fontId="1" fillId="6" borderId="0" xfId="0" applyFont="1" applyFill="1" applyBorder="1" applyAlignment="1"/>
    <xf numFmtId="3" fontId="8" fillId="5" borderId="37" xfId="0" applyNumberFormat="1" applyFont="1" applyFill="1" applyBorder="1" applyAlignment="1">
      <alignment horizontal="right"/>
    </xf>
    <xf numFmtId="3" fontId="4" fillId="6" borderId="7" xfId="0" applyFont="1" applyFill="1" applyBorder="1" applyAlignment="1"/>
    <xf numFmtId="3" fontId="1" fillId="6" borderId="37" xfId="0" applyFont="1" applyFill="1" applyBorder="1" applyAlignment="1">
      <alignment horizontal="right"/>
    </xf>
    <xf numFmtId="3" fontId="19" fillId="0" borderId="0" xfId="1" applyNumberFormat="1" applyFont="1" applyFill="1"/>
    <xf numFmtId="3" fontId="7" fillId="0" borderId="0" xfId="1" applyNumberFormat="1" applyFont="1" applyFill="1"/>
    <xf numFmtId="164" fontId="38" fillId="0" borderId="0" xfId="1" applyNumberFormat="1" applyFont="1" applyFill="1" applyBorder="1"/>
    <xf numFmtId="1" fontId="9" fillId="0" borderId="7" xfId="1" applyNumberFormat="1" applyFont="1" applyFill="1" applyBorder="1" applyAlignment="1">
      <alignment horizontal="left"/>
    </xf>
    <xf numFmtId="166" fontId="16" fillId="0" borderId="14" xfId="1" applyNumberFormat="1" applyFont="1" applyFill="1" applyBorder="1" applyAlignment="1">
      <alignment horizontal="center"/>
    </xf>
    <xf numFmtId="0" fontId="35" fillId="0" borderId="10" xfId="1" applyFont="1" applyFill="1" applyBorder="1" applyAlignment="1">
      <alignment wrapText="1"/>
    </xf>
    <xf numFmtId="166" fontId="34" fillId="0" borderId="38" xfId="1" applyNumberFormat="1" applyFont="1" applyFill="1" applyBorder="1" applyAlignment="1">
      <alignment horizontal="center"/>
    </xf>
    <xf numFmtId="0" fontId="33" fillId="0" borderId="34" xfId="1" applyFont="1" applyFill="1" applyBorder="1" applyAlignment="1">
      <alignment vertical="top"/>
    </xf>
    <xf numFmtId="4" fontId="7" fillId="0" borderId="0" xfId="1" applyNumberFormat="1" applyFont="1" applyFill="1"/>
    <xf numFmtId="3" fontId="9" fillId="0" borderId="9" xfId="0" applyNumberFormat="1" applyFont="1" applyFill="1" applyBorder="1"/>
    <xf numFmtId="3" fontId="9" fillId="0" borderId="0" xfId="0" applyNumberFormat="1" applyFont="1" applyFill="1" applyBorder="1" applyAlignment="1">
      <alignment horizontal="right"/>
    </xf>
    <xf numFmtId="3" fontId="13" fillId="0" borderId="6" xfId="0" applyNumberFormat="1" applyFont="1" applyFill="1" applyBorder="1"/>
    <xf numFmtId="3" fontId="7" fillId="0" borderId="6" xfId="1" applyNumberFormat="1" applyFont="1" applyFill="1" applyBorder="1" applyProtection="1">
      <protection locked="0"/>
    </xf>
    <xf numFmtId="3" fontId="21" fillId="0" borderId="0" xfId="1" applyNumberFormat="1" applyFont="1" applyFill="1" applyBorder="1" applyProtection="1">
      <protection locked="0"/>
    </xf>
    <xf numFmtId="3" fontId="7" fillId="0" borderId="19" xfId="1" applyNumberFormat="1" applyFont="1" applyFill="1" applyBorder="1" applyProtection="1">
      <protection locked="0"/>
    </xf>
    <xf numFmtId="4" fontId="16" fillId="2" borderId="0" xfId="1" applyNumberFormat="1" applyFont="1" applyFill="1" applyBorder="1"/>
    <xf numFmtId="0" fontId="0" fillId="0" borderId="0" xfId="0" applyNumberFormat="1"/>
    <xf numFmtId="4" fontId="0" fillId="0" borderId="0" xfId="0" applyNumberFormat="1"/>
    <xf numFmtId="49" fontId="0" fillId="0" borderId="0" xfId="0" applyNumberFormat="1" applyAlignment="1">
      <alignment horizontal="right"/>
    </xf>
    <xf numFmtId="0" fontId="0" fillId="0" borderId="0" xfId="0" applyNumberFormat="1" applyAlignment="1">
      <alignment horizontal="right"/>
    </xf>
    <xf numFmtId="4" fontId="1" fillId="0" borderId="0" xfId="0" applyNumberFormat="1" applyFont="1"/>
    <xf numFmtId="3" fontId="1" fillId="0" borderId="0" xfId="0" applyFont="1" applyAlignment="1">
      <alignment horizontal="right"/>
    </xf>
    <xf numFmtId="1" fontId="1" fillId="0" borderId="0" xfId="0" applyNumberFormat="1" applyFont="1" applyAlignment="1">
      <alignment horizontal="right"/>
    </xf>
    <xf numFmtId="1" fontId="1" fillId="0" borderId="0" xfId="0" applyNumberFormat="1" applyFont="1"/>
    <xf numFmtId="4" fontId="62" fillId="0" borderId="0" xfId="0" applyNumberFormat="1" applyFont="1"/>
    <xf numFmtId="4" fontId="0" fillId="0" borderId="0" xfId="0" applyNumberFormat="1" applyFont="1"/>
    <xf numFmtId="4" fontId="0" fillId="0" borderId="0" xfId="0" applyNumberFormat="1" applyFont="1" applyAlignment="1">
      <alignment horizontal="right" vertical="top"/>
    </xf>
    <xf numFmtId="3" fontId="35" fillId="0" borderId="6" xfId="1" applyNumberFormat="1" applyFont="1" applyFill="1" applyBorder="1" applyAlignment="1"/>
    <xf numFmtId="3" fontId="9" fillId="0" borderId="36" xfId="0" applyFont="1" applyBorder="1" applyAlignment="1">
      <alignment horizontal="right"/>
    </xf>
    <xf numFmtId="3" fontId="9" fillId="0" borderId="37" xfId="0" applyFont="1" applyBorder="1" applyAlignment="1">
      <alignment horizontal="right"/>
    </xf>
    <xf numFmtId="1" fontId="12" fillId="0" borderId="7" xfId="0" applyNumberFormat="1" applyFont="1" applyBorder="1" applyAlignment="1">
      <alignment horizontal="left"/>
    </xf>
    <xf numFmtId="3" fontId="13" fillId="0" borderId="33" xfId="0" applyFont="1" applyBorder="1" applyAlignment="1">
      <alignment horizontal="right"/>
    </xf>
    <xf numFmtId="1" fontId="9" fillId="0" borderId="5" xfId="0" applyNumberFormat="1" applyFont="1" applyBorder="1" applyAlignment="1">
      <alignment horizontal="left"/>
    </xf>
    <xf numFmtId="1" fontId="12" fillId="0" borderId="5" xfId="0" applyNumberFormat="1" applyFont="1" applyBorder="1" applyAlignment="1">
      <alignment horizontal="left"/>
    </xf>
    <xf numFmtId="3" fontId="13" fillId="0" borderId="44" xfId="0" applyFont="1" applyFill="1" applyBorder="1"/>
    <xf numFmtId="3" fontId="5" fillId="0" borderId="45" xfId="0" applyFont="1" applyFill="1" applyBorder="1" applyAlignment="1">
      <alignment horizontal="center" vertical="center"/>
    </xf>
    <xf numFmtId="3" fontId="9" fillId="0" borderId="30" xfId="0" applyFont="1" applyFill="1" applyBorder="1"/>
    <xf numFmtId="3" fontId="9" fillId="0" borderId="6" xfId="0" applyFont="1" applyFill="1" applyBorder="1"/>
    <xf numFmtId="165" fontId="9" fillId="0" borderId="6" xfId="0" applyNumberFormat="1" applyFont="1" applyBorder="1" applyAlignment="1">
      <alignment horizontal="right"/>
    </xf>
    <xf numFmtId="3" fontId="8" fillId="0" borderId="11" xfId="0" applyFont="1" applyFill="1" applyBorder="1"/>
    <xf numFmtId="3" fontId="60" fillId="0" borderId="6" xfId="0" applyFont="1" applyFill="1" applyBorder="1"/>
    <xf numFmtId="3" fontId="9" fillId="0" borderId="6" xfId="0" applyFont="1" applyBorder="1"/>
    <xf numFmtId="3" fontId="17" fillId="0" borderId="4" xfId="1" applyNumberFormat="1" applyFont="1" applyFill="1" applyBorder="1" applyAlignment="1">
      <alignment horizontal="center" vertical="center"/>
    </xf>
    <xf numFmtId="0" fontId="10" fillId="0" borderId="34" xfId="1" applyFont="1" applyFill="1" applyBorder="1"/>
    <xf numFmtId="0" fontId="7" fillId="0" borderId="7" xfId="1" applyFont="1" applyFill="1" applyBorder="1" applyAlignment="1"/>
    <xf numFmtId="0" fontId="10" fillId="0" borderId="7" xfId="1" applyFont="1" applyFill="1" applyBorder="1" applyAlignment="1"/>
    <xf numFmtId="0" fontId="20" fillId="0" borderId="10" xfId="1" applyFont="1" applyFill="1" applyBorder="1"/>
    <xf numFmtId="166" fontId="16" fillId="0" borderId="32" xfId="1" applyNumberFormat="1" applyFont="1" applyFill="1" applyBorder="1" applyAlignment="1">
      <alignment horizontal="center"/>
    </xf>
    <xf numFmtId="166" fontId="16" fillId="0" borderId="38" xfId="1" applyNumberFormat="1" applyFont="1" applyFill="1" applyBorder="1" applyAlignment="1">
      <alignment horizontal="center"/>
    </xf>
    <xf numFmtId="3" fontId="10" fillId="0" borderId="30" xfId="1" applyNumberFormat="1" applyFont="1" applyFill="1" applyBorder="1"/>
    <xf numFmtId="3" fontId="58" fillId="0" borderId="11" xfId="1" applyNumberFormat="1" applyFont="1" applyFill="1" applyBorder="1"/>
    <xf numFmtId="3" fontId="7" fillId="0" borderId="30" xfId="1" applyNumberFormat="1" applyFont="1" applyFill="1" applyBorder="1"/>
    <xf numFmtId="3" fontId="20" fillId="0" borderId="11" xfId="1" applyNumberFormat="1" applyFont="1" applyFill="1" applyBorder="1"/>
    <xf numFmtId="3" fontId="5" fillId="0" borderId="46" xfId="0" applyFont="1" applyFill="1" applyBorder="1" applyAlignment="1">
      <alignment horizontal="center"/>
    </xf>
    <xf numFmtId="3" fontId="16" fillId="0" borderId="0" xfId="1" applyNumberFormat="1" applyFont="1" applyFill="1" applyAlignment="1">
      <alignment horizontal="center"/>
    </xf>
    <xf numFmtId="3" fontId="4" fillId="6" borderId="32" xfId="0" applyFont="1" applyFill="1" applyBorder="1"/>
    <xf numFmtId="3" fontId="4" fillId="6" borderId="14" xfId="0" applyFont="1" applyFill="1" applyBorder="1"/>
    <xf numFmtId="3" fontId="1" fillId="6" borderId="14" xfId="0" applyFont="1" applyFill="1" applyBorder="1" applyAlignment="1"/>
    <xf numFmtId="3" fontId="1" fillId="6" borderId="47" xfId="0" applyFont="1" applyFill="1" applyBorder="1" applyAlignment="1"/>
    <xf numFmtId="3" fontId="8" fillId="6" borderId="30" xfId="0" applyNumberFormat="1" applyFont="1" applyFill="1" applyBorder="1" applyAlignment="1">
      <alignment horizontal="right"/>
    </xf>
    <xf numFmtId="3" fontId="4" fillId="6" borderId="6" xfId="0" applyFont="1" applyFill="1" applyBorder="1" applyAlignment="1">
      <alignment horizontal="right"/>
    </xf>
    <xf numFmtId="3" fontId="8" fillId="6" borderId="6" xfId="0" applyFont="1" applyFill="1" applyBorder="1" applyAlignment="1">
      <alignment horizontal="right"/>
    </xf>
    <xf numFmtId="3" fontId="1" fillId="6" borderId="9" xfId="0" applyFont="1" applyFill="1" applyBorder="1" applyAlignment="1">
      <alignment horizontal="right"/>
    </xf>
    <xf numFmtId="3" fontId="4" fillId="6" borderId="9" xfId="0" applyFont="1" applyFill="1" applyBorder="1" applyAlignment="1">
      <alignment horizontal="right"/>
    </xf>
    <xf numFmtId="3" fontId="4" fillId="5" borderId="6" xfId="0" applyFont="1" applyFill="1" applyBorder="1" applyAlignment="1">
      <alignment horizontal="right"/>
    </xf>
    <xf numFmtId="3" fontId="4" fillId="5" borderId="9" xfId="0" applyFont="1" applyFill="1" applyBorder="1" applyAlignment="1">
      <alignment horizontal="right"/>
    </xf>
    <xf numFmtId="3" fontId="5" fillId="0" borderId="6" xfId="0" applyFont="1" applyFill="1" applyBorder="1" applyAlignment="1">
      <alignment horizontal="center"/>
    </xf>
    <xf numFmtId="3" fontId="5" fillId="0" borderId="37" xfId="0" applyFont="1" applyFill="1" applyBorder="1" applyAlignment="1">
      <alignment horizontal="center"/>
    </xf>
    <xf numFmtId="3" fontId="8" fillId="4" borderId="11" xfId="0" applyFont="1" applyFill="1" applyBorder="1" applyAlignment="1">
      <alignment horizontal="right"/>
    </xf>
    <xf numFmtId="3" fontId="53" fillId="5" borderId="52" xfId="0" applyFont="1" applyFill="1" applyBorder="1" applyAlignment="1">
      <alignment horizontal="right"/>
    </xf>
    <xf numFmtId="3" fontId="53" fillId="5" borderId="53" xfId="0" applyFont="1" applyFill="1" applyBorder="1" applyAlignment="1">
      <alignment horizontal="right"/>
    </xf>
    <xf numFmtId="3" fontId="55" fillId="5" borderId="24" xfId="0" applyFont="1" applyFill="1" applyBorder="1" applyAlignment="1">
      <alignment horizontal="right"/>
    </xf>
    <xf numFmtId="3" fontId="55" fillId="5" borderId="23" xfId="0" applyFont="1" applyFill="1" applyBorder="1" applyAlignment="1">
      <alignment horizontal="right"/>
    </xf>
    <xf numFmtId="0" fontId="17" fillId="0" borderId="3" xfId="1" applyFont="1" applyFill="1" applyBorder="1" applyAlignment="1">
      <alignment horizontal="center" vertical="center"/>
    </xf>
    <xf numFmtId="166" fontId="17" fillId="0" borderId="1" xfId="1" applyNumberFormat="1" applyFont="1" applyFill="1" applyBorder="1" applyAlignment="1">
      <alignment horizontal="center" vertical="center"/>
    </xf>
    <xf numFmtId="3" fontId="17" fillId="0" borderId="1" xfId="1" applyNumberFormat="1" applyFont="1" applyFill="1" applyBorder="1" applyAlignment="1">
      <alignment horizontal="center" vertical="center" wrapText="1"/>
    </xf>
    <xf numFmtId="3" fontId="17" fillId="0" borderId="2" xfId="1" applyNumberFormat="1" applyFont="1" applyFill="1" applyBorder="1" applyAlignment="1">
      <alignment horizontal="center" vertical="center"/>
    </xf>
    <xf numFmtId="0" fontId="17" fillId="0" borderId="46" xfId="1" applyFont="1" applyFill="1" applyBorder="1" applyAlignment="1">
      <alignment horizontal="center" vertical="center"/>
    </xf>
    <xf numFmtId="166" fontId="17" fillId="0" borderId="45" xfId="1" applyNumberFormat="1" applyFont="1" applyFill="1" applyBorder="1" applyAlignment="1">
      <alignment horizontal="center" vertical="center"/>
    </xf>
    <xf numFmtId="1" fontId="65" fillId="0" borderId="46" xfId="0" applyNumberFormat="1" applyFont="1" applyFill="1" applyBorder="1" applyAlignment="1">
      <alignment horizontal="left"/>
    </xf>
    <xf numFmtId="3" fontId="5" fillId="0" borderId="51" xfId="0" applyFont="1" applyFill="1" applyBorder="1"/>
    <xf numFmtId="3" fontId="5" fillId="0" borderId="45" xfId="0" applyFont="1" applyFill="1" applyBorder="1"/>
    <xf numFmtId="3" fontId="0" fillId="0" borderId="0" xfId="0" applyFont="1" applyFill="1" applyAlignment="1">
      <alignment horizontal="center"/>
    </xf>
    <xf numFmtId="3" fontId="13" fillId="0" borderId="0" xfId="0" applyFont="1" applyFill="1" applyBorder="1"/>
    <xf numFmtId="164" fontId="59" fillId="0" borderId="0" xfId="1" applyNumberFormat="1" applyFont="1" applyFill="1" applyBorder="1"/>
    <xf numFmtId="3" fontId="61" fillId="0" borderId="0" xfId="1" applyNumberFormat="1" applyFont="1" applyFill="1" applyBorder="1"/>
    <xf numFmtId="3" fontId="25" fillId="0" borderId="0" xfId="1" applyNumberFormat="1" applyFont="1" applyFill="1"/>
    <xf numFmtId="3" fontId="59" fillId="0" borderId="0" xfId="1" applyNumberFormat="1" applyFont="1" applyFill="1" applyBorder="1"/>
    <xf numFmtId="3" fontId="0" fillId="7" borderId="0" xfId="0" applyFill="1"/>
    <xf numFmtId="3" fontId="14" fillId="7" borderId="0" xfId="0" applyFont="1" applyFill="1"/>
    <xf numFmtId="3" fontId="5" fillId="7" borderId="1" xfId="0" applyFont="1" applyFill="1" applyBorder="1" applyAlignment="1">
      <alignment horizontal="center" vertical="center"/>
    </xf>
    <xf numFmtId="3" fontId="9" fillId="7" borderId="6" xfId="0" applyNumberFormat="1" applyFont="1" applyFill="1" applyBorder="1"/>
    <xf numFmtId="3" fontId="9" fillId="7" borderId="9" xfId="0" applyNumberFormat="1" applyFont="1" applyFill="1" applyBorder="1"/>
    <xf numFmtId="3" fontId="8" fillId="7" borderId="9" xfId="0" applyNumberFormat="1" applyFont="1" applyFill="1" applyBorder="1"/>
    <xf numFmtId="3" fontId="8" fillId="7" borderId="11" xfId="0" applyNumberFormat="1" applyFont="1" applyFill="1" applyBorder="1"/>
    <xf numFmtId="3" fontId="13" fillId="7" borderId="6" xfId="0" applyNumberFormat="1" applyFont="1" applyFill="1" applyBorder="1"/>
    <xf numFmtId="3" fontId="63" fillId="7" borderId="9" xfId="0" applyNumberFormat="1" applyFont="1" applyFill="1" applyBorder="1"/>
    <xf numFmtId="3" fontId="9" fillId="7" borderId="30" xfId="0" applyFont="1" applyFill="1" applyBorder="1"/>
    <xf numFmtId="3" fontId="60" fillId="7" borderId="6" xfId="0" applyFont="1" applyFill="1" applyBorder="1"/>
    <xf numFmtId="3" fontId="9" fillId="7" borderId="6" xfId="0" applyFont="1" applyFill="1" applyBorder="1"/>
    <xf numFmtId="3" fontId="8" fillId="7" borderId="11" xfId="0" applyFont="1" applyFill="1" applyBorder="1"/>
    <xf numFmtId="3" fontId="20" fillId="0" borderId="16" xfId="1" applyNumberFormat="1" applyFont="1" applyFill="1" applyBorder="1" applyProtection="1">
      <protection locked="0"/>
    </xf>
    <xf numFmtId="3" fontId="25" fillId="7" borderId="6" xfId="1" applyNumberFormat="1" applyFont="1" applyFill="1" applyBorder="1"/>
    <xf numFmtId="1" fontId="7" fillId="0" borderId="0" xfId="0" applyNumberFormat="1" applyFont="1" applyFill="1" applyAlignment="1">
      <alignment horizontal="justify" wrapText="1"/>
    </xf>
    <xf numFmtId="3" fontId="0" fillId="0" borderId="0" xfId="0" applyFill="1" applyAlignment="1">
      <alignment wrapText="1"/>
    </xf>
    <xf numFmtId="3" fontId="9" fillId="0" borderId="13" xfId="0" applyFont="1" applyFill="1" applyBorder="1" applyAlignment="1">
      <alignment wrapText="1"/>
    </xf>
    <xf numFmtId="3" fontId="9" fillId="0" borderId="5" xfId="0" applyFont="1" applyFill="1" applyBorder="1" applyAlignment="1">
      <alignment wrapText="1"/>
    </xf>
    <xf numFmtId="0" fontId="33" fillId="0" borderId="39" xfId="1" applyFont="1" applyFill="1" applyBorder="1" applyAlignment="1"/>
    <xf numFmtId="0" fontId="33" fillId="0" borderId="40" xfId="1" applyFont="1" applyFill="1" applyBorder="1" applyAlignment="1"/>
    <xf numFmtId="0" fontId="18" fillId="0" borderId="0" xfId="1" applyFont="1" applyFill="1" applyAlignment="1">
      <alignment horizontal="left"/>
    </xf>
    <xf numFmtId="0" fontId="16" fillId="0" borderId="0" xfId="1" applyFill="1" applyAlignment="1">
      <alignment horizontal="left"/>
    </xf>
    <xf numFmtId="0" fontId="18" fillId="0" borderId="0" xfId="1" applyFont="1" applyFill="1" applyAlignment="1">
      <alignment horizontal="center"/>
    </xf>
    <xf numFmtId="0" fontId="10" fillId="0" borderId="7" xfId="1" applyFont="1" applyFill="1" applyBorder="1" applyAlignment="1">
      <alignment wrapText="1"/>
    </xf>
    <xf numFmtId="1" fontId="4" fillId="0" borderId="0" xfId="1" applyNumberFormat="1" applyFont="1" applyFill="1" applyBorder="1" applyAlignment="1">
      <alignment horizontal="left" vertical="top" wrapText="1"/>
    </xf>
    <xf numFmtId="3" fontId="0" fillId="0" borderId="0" xfId="0" applyAlignment="1">
      <alignment vertical="top" wrapText="1"/>
    </xf>
    <xf numFmtId="1" fontId="5" fillId="0" borderId="18" xfId="0" applyNumberFormat="1" applyFont="1" applyFill="1" applyBorder="1" applyAlignment="1">
      <alignment horizontal="center"/>
    </xf>
    <xf numFmtId="3" fontId="5" fillId="0" borderId="43" xfId="0" applyFont="1" applyBorder="1" applyAlignment="1">
      <alignment horizontal="center"/>
    </xf>
    <xf numFmtId="3" fontId="5" fillId="0" borderId="50" xfId="0" applyFont="1" applyBorder="1" applyAlignment="1">
      <alignment horizontal="center"/>
    </xf>
    <xf numFmtId="3" fontId="53" fillId="5" borderId="54" xfId="0" applyFont="1" applyFill="1" applyBorder="1" applyAlignment="1">
      <alignment horizontal="right" wrapText="1"/>
    </xf>
    <xf numFmtId="3" fontId="64" fillId="0" borderId="25" xfId="0" applyFont="1" applyBorder="1" applyAlignment="1">
      <alignment horizontal="right" wrapText="1"/>
    </xf>
    <xf numFmtId="1" fontId="53" fillId="5" borderId="41" xfId="0" applyNumberFormat="1" applyFont="1" applyFill="1" applyBorder="1" applyAlignment="1">
      <alignment horizontal="left" wrapText="1"/>
    </xf>
    <xf numFmtId="3" fontId="0" fillId="0" borderId="42" xfId="0" applyBorder="1" applyAlignment="1">
      <alignment wrapText="1"/>
    </xf>
    <xf numFmtId="3" fontId="0" fillId="0" borderId="18" xfId="0" applyBorder="1" applyAlignment="1">
      <alignment wrapText="1"/>
    </xf>
    <xf numFmtId="3" fontId="0" fillId="0" borderId="43" xfId="0" applyBorder="1" applyAlignment="1">
      <alignment wrapText="1"/>
    </xf>
    <xf numFmtId="3" fontId="53" fillId="5" borderId="48" xfId="0" applyFont="1" applyFill="1" applyBorder="1" applyAlignment="1">
      <alignment horizontal="right" wrapText="1"/>
    </xf>
    <xf numFmtId="3" fontId="53" fillId="5" borderId="49" xfId="0" applyFont="1" applyFill="1" applyBorder="1" applyAlignment="1">
      <alignment horizontal="right" wrapText="1"/>
    </xf>
    <xf numFmtId="3" fontId="53" fillId="5" borderId="48" xfId="0" applyNumberFormat="1" applyFont="1" applyFill="1" applyBorder="1" applyAlignment="1">
      <alignment horizontal="right" wrapText="1"/>
    </xf>
    <xf numFmtId="3" fontId="53" fillId="5" borderId="49" xfId="0" applyNumberFormat="1" applyFont="1" applyFill="1" applyBorder="1" applyAlignment="1">
      <alignment horizontal="right" wrapText="1"/>
    </xf>
    <xf numFmtId="3" fontId="0" fillId="5" borderId="49" xfId="0" applyFill="1" applyBorder="1" applyAlignment="1">
      <alignment horizontal="right" wrapText="1"/>
    </xf>
  </cellXfs>
  <cellStyles count="2">
    <cellStyle name="Normální" xfId="0" builtinId="0"/>
    <cellStyle name="normální_Kopie - 8. - Závěrečný účet 2009 - Příloha č. 3 (výdaje)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/>
              <a:t>Rekapitulace vlastních příjmů a výdajů (po konsolidaci)</a:t>
            </a:r>
          </a:p>
        </c:rich>
      </c:tx>
      <c:layout>
        <c:manualLayout>
          <c:xMode val="edge"/>
          <c:yMode val="edge"/>
          <c:x val="0.13644887971891215"/>
          <c:y val="3.370786516853932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349533029290513"/>
          <c:y val="0.18258426966292135"/>
          <c:w val="0.62429963520337617"/>
          <c:h val="0.502808988764044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List2!$A$4</c:f>
              <c:strCache>
                <c:ptCount val="1"/>
                <c:pt idx="0">
                  <c:v>schválený rozpočet</c:v>
                </c:pt>
              </c:strCache>
            </c:strRef>
          </c:tx>
          <c:spPr>
            <a:pattFill prst="dkVert">
              <a:fgClr>
                <a:srgbClr xmlns:mc="http://schemas.openxmlformats.org/markup-compatibility/2006" xmlns:a14="http://schemas.microsoft.com/office/drawing/2010/main" val="9999FF" mc:Ignorable="a14" a14:legacySpreadsheetColorIndex="24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List2!$B$4:$C$4</c:f>
              <c:numCache>
                <c:formatCode>#,##0</c:formatCode>
                <c:ptCount val="2"/>
                <c:pt idx="0">
                  <c:v>4277127</c:v>
                </c:pt>
                <c:pt idx="1">
                  <c:v>4268357</c:v>
                </c:pt>
              </c:numCache>
            </c:numRef>
          </c:val>
        </c:ser>
        <c:ser>
          <c:idx val="1"/>
          <c:order val="1"/>
          <c:tx>
            <c:strRef>
              <c:f>List2!$A$5</c:f>
              <c:strCache>
                <c:ptCount val="1"/>
                <c:pt idx="0">
                  <c:v>upravený rozpočet</c:v>
                </c:pt>
              </c:strCache>
            </c:strRef>
          </c:tx>
          <c:spPr>
            <a:pattFill prst="dkHorz">
              <a:fgClr>
                <a:srgbClr xmlns:mc="http://schemas.openxmlformats.org/markup-compatibility/2006" xmlns:a14="http://schemas.microsoft.com/office/drawing/2010/main" val="993366" mc:Ignorable="a14" a14:legacySpreadsheetColorIndex="25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List2!$B$5:$C$5</c:f>
              <c:numCache>
                <c:formatCode>#,##0</c:formatCode>
                <c:ptCount val="2"/>
                <c:pt idx="0">
                  <c:v>4813736</c:v>
                </c:pt>
                <c:pt idx="1">
                  <c:v>4625122</c:v>
                </c:pt>
              </c:numCache>
            </c:numRef>
          </c:val>
        </c:ser>
        <c:ser>
          <c:idx val="2"/>
          <c:order val="2"/>
          <c:tx>
            <c:strRef>
              <c:f>List2!$A$6</c:f>
              <c:strCache>
                <c:ptCount val="1"/>
                <c:pt idx="0">
                  <c:v>skutečnost</c:v>
                </c:pt>
              </c:strCache>
            </c:strRef>
          </c:tx>
          <c:spPr>
            <a:pattFill prst="wdUpDiag">
              <a:fgClr>
                <a:srgbClr xmlns:mc="http://schemas.openxmlformats.org/markup-compatibility/2006" xmlns:a14="http://schemas.microsoft.com/office/drawing/2010/main" val="0000FF" mc:Ignorable="a14" a14:legacySpreadsheetColorIndex="12"/>
              </a:fgClr>
              <a:bgClr>
                <a:srgbClr xmlns:mc="http://schemas.openxmlformats.org/markup-compatibility/2006" xmlns:a14="http://schemas.microsoft.com/office/drawing/2010/main" val="FFFFCC" mc:Ignorable="a14" a14:legacySpreadsheetColorIndex="26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List2!$B$6:$C$6</c:f>
              <c:numCache>
                <c:formatCode>#,##0</c:formatCode>
                <c:ptCount val="2"/>
                <c:pt idx="0">
                  <c:v>2380589</c:v>
                </c:pt>
                <c:pt idx="1">
                  <c:v>1477400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402624"/>
        <c:axId val="181748480"/>
      </c:barChart>
      <c:catAx>
        <c:axId val="181402624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81748480"/>
        <c:crosses val="autoZero"/>
        <c:auto val="1"/>
        <c:lblAlgn val="ctr"/>
        <c:lblOffset val="100"/>
        <c:tickMarkSkip val="1"/>
        <c:noMultiLvlLbl val="0"/>
      </c:catAx>
      <c:valAx>
        <c:axId val="18174848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5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Příjmy a výdaje v tis. Kč</a:t>
                </a:r>
              </a:p>
            </c:rich>
          </c:tx>
          <c:layout>
            <c:manualLayout>
              <c:xMode val="edge"/>
              <c:yMode val="edge"/>
              <c:x val="2.9906475594294029E-2"/>
              <c:y val="0.2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8140262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 rtl="0"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</c:dTable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/>
    <c:pageMargins b="0.78740157480314965" l="0.78740157480314965" r="0.78740157480314965" t="0.78740157480314965" header="0.51181102362204722" footer="0.51181102362204722"/>
    <c:pageSetup paperSize="9"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 sz="900" baseline="0"/>
              <a:t>Rekapitulace příjmů a výdajů Olomouckého kraje celkem (po konsolidaci)</a:t>
            </a:r>
          </a:p>
        </c:rich>
      </c:tx>
      <c:layout>
        <c:manualLayout>
          <c:xMode val="edge"/>
          <c:yMode val="edge"/>
          <c:x val="7.7054794520547948E-2"/>
          <c:y val="1.011650110493681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8253424657534248"/>
          <c:y val="0.10638311687468427"/>
          <c:w val="0.6404109589041096"/>
          <c:h val="0.523936850607820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List2!$A$33</c:f>
              <c:strCache>
                <c:ptCount val="1"/>
                <c:pt idx="0">
                  <c:v>schválený rozpočet</c:v>
                </c:pt>
              </c:strCache>
            </c:strRef>
          </c:tx>
          <c:spPr>
            <a:pattFill prst="dkVert">
              <a:fgClr>
                <a:srgbClr xmlns:mc="http://schemas.openxmlformats.org/markup-compatibility/2006" xmlns:a14="http://schemas.microsoft.com/office/drawing/2010/main" val="9999FF" mc:Ignorable="a14" a14:legacySpreadsheetColorIndex="24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List2!$B$33:$C$33</c:f>
              <c:numCache>
                <c:formatCode>#,##0</c:formatCode>
                <c:ptCount val="2"/>
                <c:pt idx="0">
                  <c:v>4317127</c:v>
                </c:pt>
                <c:pt idx="1">
                  <c:v>4317127</c:v>
                </c:pt>
              </c:numCache>
            </c:numRef>
          </c:val>
        </c:ser>
        <c:ser>
          <c:idx val="1"/>
          <c:order val="1"/>
          <c:tx>
            <c:strRef>
              <c:f>List2!$A$34</c:f>
              <c:strCache>
                <c:ptCount val="1"/>
                <c:pt idx="0">
                  <c:v>upravený rozpočet</c:v>
                </c:pt>
              </c:strCache>
            </c:strRef>
          </c:tx>
          <c:spPr>
            <a:pattFill prst="dkHorz">
              <a:fgClr>
                <a:srgbClr xmlns:mc="http://schemas.openxmlformats.org/markup-compatibility/2006" xmlns:a14="http://schemas.microsoft.com/office/drawing/2010/main" val="993366" mc:Ignorable="a14" a14:legacySpreadsheetColorIndex="25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List2!$B$34:$C$34</c:f>
              <c:numCache>
                <c:formatCode>#,##0</c:formatCode>
                <c:ptCount val="2"/>
                <c:pt idx="0">
                  <c:v>10163059</c:v>
                </c:pt>
                <c:pt idx="1">
                  <c:v>10163059</c:v>
                </c:pt>
              </c:numCache>
            </c:numRef>
          </c:val>
        </c:ser>
        <c:ser>
          <c:idx val="2"/>
          <c:order val="2"/>
          <c:tx>
            <c:strRef>
              <c:f>List2!$A$35</c:f>
              <c:strCache>
                <c:ptCount val="1"/>
                <c:pt idx="0">
                  <c:v>skutečnost</c:v>
                </c:pt>
              </c:strCache>
            </c:strRef>
          </c:tx>
          <c:spPr>
            <a:pattFill prst="wdUpDiag">
              <a:fgClr>
                <a:srgbClr xmlns:mc="http://schemas.openxmlformats.org/markup-compatibility/2006" xmlns:a14="http://schemas.microsoft.com/office/drawing/2010/main" val="0000FF" mc:Ignorable="a14" a14:legacySpreadsheetColorIndex="12"/>
              </a:fgClr>
              <a:bgClr>
                <a:srgbClr xmlns:mc="http://schemas.openxmlformats.org/markup-compatibility/2006" xmlns:a14="http://schemas.microsoft.com/office/drawing/2010/main" val="FFFFCC" mc:Ignorable="a14" a14:legacySpreadsheetColorIndex="26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List2!$B$35:$C$35</c:f>
              <c:numCache>
                <c:formatCode>#,##0</c:formatCode>
                <c:ptCount val="2"/>
                <c:pt idx="0">
                  <c:v>5411664</c:v>
                </c:pt>
                <c:pt idx="1">
                  <c:v>4316182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792768"/>
        <c:axId val="181794304"/>
      </c:barChart>
      <c:catAx>
        <c:axId val="181792768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81794304"/>
        <c:crosses val="autoZero"/>
        <c:auto val="1"/>
        <c:lblAlgn val="ctr"/>
        <c:lblOffset val="100"/>
        <c:tickMarkSkip val="1"/>
        <c:noMultiLvlLbl val="0"/>
      </c:catAx>
      <c:valAx>
        <c:axId val="18179430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5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Příjmy a výdaje v tis. Kč</a:t>
                </a:r>
              </a:p>
            </c:rich>
          </c:tx>
          <c:layout>
            <c:manualLayout>
              <c:xMode val="edge"/>
              <c:yMode val="edge"/>
              <c:x val="8.5615937352093285E-3"/>
              <c:y val="0.1941492153906293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8179276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 rtl="0"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</c:dTable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>
      <c:oddFooter>&amp;L&amp;"Arial CE,Kurzíva"Rada Olomouckého kraje 22-11-2011
4.3.-Rozpočet Olomouckého kraje 2011-plnění rozpočtu k 31. 10. 2011
Příloha č.2-Plnění rozpočtu výdajů Olomouckého kraje k 31. 10. 2011&amp;R&amp;"Arial CE,Kurzíva"Strana &amp;P (Celkem 6)
</c:oddFooter>
    </c:headerFooter>
    <c:pageMargins b="0.984251969" l="0.78740157499999996" r="0.78740157499999996" t="0.984251969" header="0.4921259845" footer="0.4921259845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Rekapitulace vlastních příjmů a výdajů (po konsolidaci)</a:t>
            </a:r>
          </a:p>
        </c:rich>
      </c:tx>
      <c:layout>
        <c:manualLayout>
          <c:xMode val="edge"/>
          <c:yMode val="edge"/>
          <c:x val="0.13877572446301353"/>
          <c:y val="3.550295857988165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34489830287219275"/>
          <c:y val="0.18343195266272189"/>
          <c:w val="0.62653123657848031"/>
          <c:h val="0.508875739644970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List2!$A$4</c:f>
              <c:strCache>
                <c:ptCount val="1"/>
                <c:pt idx="0">
                  <c:v>schválený rozpočet</c:v>
                </c:pt>
              </c:strCache>
            </c:strRef>
          </c:tx>
          <c:spPr>
            <a:pattFill prst="dkVert">
              <a:fgClr>
                <a:srgbClr xmlns:mc="http://schemas.openxmlformats.org/markup-compatibility/2006" xmlns:a14="http://schemas.microsoft.com/office/drawing/2010/main" val="9999FF" mc:Ignorable="a14" a14:legacySpreadsheetColorIndex="24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List2!$B$4:$C$4</c:f>
              <c:numCache>
                <c:formatCode>#,##0</c:formatCode>
                <c:ptCount val="2"/>
                <c:pt idx="0">
                  <c:v>4277127</c:v>
                </c:pt>
                <c:pt idx="1">
                  <c:v>4268357</c:v>
                </c:pt>
              </c:numCache>
            </c:numRef>
          </c:val>
        </c:ser>
        <c:ser>
          <c:idx val="1"/>
          <c:order val="1"/>
          <c:tx>
            <c:strRef>
              <c:f>List2!$A$5</c:f>
              <c:strCache>
                <c:ptCount val="1"/>
                <c:pt idx="0">
                  <c:v>upravený rozpočet</c:v>
                </c:pt>
              </c:strCache>
            </c:strRef>
          </c:tx>
          <c:spPr>
            <a:pattFill prst="dkHorz">
              <a:fgClr>
                <a:srgbClr xmlns:mc="http://schemas.openxmlformats.org/markup-compatibility/2006" xmlns:a14="http://schemas.microsoft.com/office/drawing/2010/main" val="993366" mc:Ignorable="a14" a14:legacySpreadsheetColorIndex="25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List2!$B$5:$C$5</c:f>
              <c:numCache>
                <c:formatCode>#,##0</c:formatCode>
                <c:ptCount val="2"/>
                <c:pt idx="0">
                  <c:v>4813736</c:v>
                </c:pt>
                <c:pt idx="1">
                  <c:v>4625122</c:v>
                </c:pt>
              </c:numCache>
            </c:numRef>
          </c:val>
        </c:ser>
        <c:ser>
          <c:idx val="2"/>
          <c:order val="2"/>
          <c:tx>
            <c:strRef>
              <c:f>List2!$A$6</c:f>
              <c:strCache>
                <c:ptCount val="1"/>
                <c:pt idx="0">
                  <c:v>skutečnost</c:v>
                </c:pt>
              </c:strCache>
            </c:strRef>
          </c:tx>
          <c:spPr>
            <a:pattFill prst="wdUpDiag">
              <a:fgClr>
                <a:srgbClr xmlns:mc="http://schemas.openxmlformats.org/markup-compatibility/2006" xmlns:a14="http://schemas.microsoft.com/office/drawing/2010/main" val="0000FF" mc:Ignorable="a14" a14:legacySpreadsheetColorIndex="12"/>
              </a:fgClr>
              <a:bgClr>
                <a:srgbClr xmlns:mc="http://schemas.openxmlformats.org/markup-compatibility/2006" xmlns:a14="http://schemas.microsoft.com/office/drawing/2010/main" val="FFFFCC" mc:Ignorable="a14" a14:legacySpreadsheetColorIndex="26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List2!$B$6:$C$6</c:f>
              <c:numCache>
                <c:formatCode>#,##0</c:formatCode>
                <c:ptCount val="2"/>
                <c:pt idx="0">
                  <c:v>2380589</c:v>
                </c:pt>
                <c:pt idx="1">
                  <c:v>1477400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67072"/>
        <c:axId val="182868608"/>
      </c:barChart>
      <c:catAx>
        <c:axId val="182867072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82868608"/>
        <c:crosses val="autoZero"/>
        <c:auto val="1"/>
        <c:lblAlgn val="ctr"/>
        <c:lblOffset val="100"/>
        <c:tickMarkSkip val="1"/>
        <c:noMultiLvlLbl val="0"/>
      </c:catAx>
      <c:valAx>
        <c:axId val="18286860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Příjmy a výdaje v tis. Kč</a:t>
                </a:r>
              </a:p>
            </c:rich>
          </c:tx>
          <c:layout>
            <c:manualLayout>
              <c:xMode val="edge"/>
              <c:yMode val="edge"/>
              <c:x val="3.2653061224489799E-2"/>
              <c:y val="0.2455621301775148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8286707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</c:dTable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Rekapitulace příjmů a výdajů Olomouckého kraje celkem (po konsolidaci)</a:t>
            </a:r>
          </a:p>
        </c:rich>
      </c:tx>
      <c:layout>
        <c:manualLayout>
          <c:xMode val="edge"/>
          <c:yMode val="edge"/>
          <c:x val="0.15075394470163592"/>
          <c:y val="3.110047846889952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32663370013102644"/>
          <c:y val="0.15789492128499888"/>
          <c:w val="0.64991731102993977"/>
          <c:h val="0.564593960958480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List2!$A$33</c:f>
              <c:strCache>
                <c:ptCount val="1"/>
                <c:pt idx="0">
                  <c:v>schválený rozpočet</c:v>
                </c:pt>
              </c:strCache>
            </c:strRef>
          </c:tx>
          <c:spPr>
            <a:pattFill prst="dkVert">
              <a:fgClr>
                <a:srgbClr xmlns:mc="http://schemas.openxmlformats.org/markup-compatibility/2006" xmlns:a14="http://schemas.microsoft.com/office/drawing/2010/main" val="9999FF" mc:Ignorable="a14" a14:legacySpreadsheetColorIndex="24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List2!$B$33:$C$33</c:f>
              <c:numCache>
                <c:formatCode>#,##0</c:formatCode>
                <c:ptCount val="2"/>
                <c:pt idx="0">
                  <c:v>4317127</c:v>
                </c:pt>
                <c:pt idx="1">
                  <c:v>4317127</c:v>
                </c:pt>
              </c:numCache>
            </c:numRef>
          </c:val>
        </c:ser>
        <c:ser>
          <c:idx val="1"/>
          <c:order val="1"/>
          <c:tx>
            <c:strRef>
              <c:f>List2!$A$34</c:f>
              <c:strCache>
                <c:ptCount val="1"/>
                <c:pt idx="0">
                  <c:v>upravený rozpočet</c:v>
                </c:pt>
              </c:strCache>
            </c:strRef>
          </c:tx>
          <c:spPr>
            <a:pattFill prst="dkHorz">
              <a:fgClr>
                <a:srgbClr xmlns:mc="http://schemas.openxmlformats.org/markup-compatibility/2006" xmlns:a14="http://schemas.microsoft.com/office/drawing/2010/main" val="993366" mc:Ignorable="a14" a14:legacySpreadsheetColorIndex="25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List2!$B$34:$C$34</c:f>
              <c:numCache>
                <c:formatCode>#,##0</c:formatCode>
                <c:ptCount val="2"/>
                <c:pt idx="0">
                  <c:v>10163059</c:v>
                </c:pt>
                <c:pt idx="1">
                  <c:v>10163059</c:v>
                </c:pt>
              </c:numCache>
            </c:numRef>
          </c:val>
        </c:ser>
        <c:ser>
          <c:idx val="2"/>
          <c:order val="2"/>
          <c:tx>
            <c:strRef>
              <c:f>List2!$A$35</c:f>
              <c:strCache>
                <c:ptCount val="1"/>
                <c:pt idx="0">
                  <c:v>skutečnost</c:v>
                </c:pt>
              </c:strCache>
            </c:strRef>
          </c:tx>
          <c:spPr>
            <a:pattFill prst="wdUpDiag">
              <a:fgClr>
                <a:srgbClr xmlns:mc="http://schemas.openxmlformats.org/markup-compatibility/2006" xmlns:a14="http://schemas.microsoft.com/office/drawing/2010/main" val="0000FF" mc:Ignorable="a14" a14:legacySpreadsheetColorIndex="12"/>
              </a:fgClr>
              <a:bgClr>
                <a:srgbClr xmlns:mc="http://schemas.openxmlformats.org/markup-compatibility/2006" xmlns:a14="http://schemas.microsoft.com/office/drawing/2010/main" val="FFFFCC" mc:Ignorable="a14" a14:legacySpreadsheetColorIndex="26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List2!$B$35:$C$35</c:f>
              <c:numCache>
                <c:formatCode>#,##0</c:formatCode>
                <c:ptCount val="2"/>
                <c:pt idx="0">
                  <c:v>5411664</c:v>
                </c:pt>
                <c:pt idx="1">
                  <c:v>4316182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925184"/>
        <c:axId val="182926720"/>
      </c:barChart>
      <c:catAx>
        <c:axId val="182925184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82926720"/>
        <c:crosses val="autoZero"/>
        <c:auto val="1"/>
        <c:lblAlgn val="ctr"/>
        <c:lblOffset val="100"/>
        <c:tickMarkSkip val="1"/>
        <c:noMultiLvlLbl val="0"/>
      </c:catAx>
      <c:valAx>
        <c:axId val="18292672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5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Příjmy a výdaje v tis. Kč</a:t>
                </a:r>
              </a:p>
            </c:rich>
          </c:tx>
          <c:layout>
            <c:manualLayout>
              <c:xMode val="edge"/>
              <c:yMode val="edge"/>
              <c:x val="2.6800670016750419E-2"/>
              <c:y val="0.28468924638008763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8292518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</c:dTable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447675</xdr:colOff>
      <xdr:row>11</xdr:row>
      <xdr:rowOff>85725</xdr:rowOff>
    </xdr:from>
    <xdr:to>
      <xdr:col>5</xdr:col>
      <xdr:colOff>809625</xdr:colOff>
      <xdr:row>32</xdr:row>
      <xdr:rowOff>85725</xdr:rowOff>
    </xdr:to>
    <xdr:graphicFrame macro="">
      <xdr:nvGraphicFramePr>
        <xdr:cNvPr id="4874" name="graf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45</xdr:row>
      <xdr:rowOff>19049</xdr:rowOff>
    </xdr:from>
    <xdr:to>
      <xdr:col>6</xdr:col>
      <xdr:colOff>219075</xdr:colOff>
      <xdr:row>66</xdr:row>
      <xdr:rowOff>114299</xdr:rowOff>
    </xdr:to>
    <xdr:graphicFrame macro="">
      <xdr:nvGraphicFramePr>
        <xdr:cNvPr id="4875" name="graf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561975</xdr:colOff>
      <xdr:row>7</xdr:row>
      <xdr:rowOff>0</xdr:rowOff>
    </xdr:from>
    <xdr:to>
      <xdr:col>5</xdr:col>
      <xdr:colOff>228600</xdr:colOff>
      <xdr:row>26</xdr:row>
      <xdr:rowOff>142875</xdr:rowOff>
    </xdr:to>
    <xdr:graphicFrame macro="">
      <xdr:nvGraphicFramePr>
        <xdr:cNvPr id="5899" name="graf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133350</xdr:colOff>
      <xdr:row>37</xdr:row>
      <xdr:rowOff>47625</xdr:rowOff>
    </xdr:from>
    <xdr:to>
      <xdr:col>6</xdr:col>
      <xdr:colOff>209550</xdr:colOff>
      <xdr:row>61</xdr:row>
      <xdr:rowOff>142875</xdr:rowOff>
    </xdr:to>
    <xdr:graphicFrame macro="">
      <xdr:nvGraphicFramePr>
        <xdr:cNvPr id="5900" name="graf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tabColor indexed="10"/>
  </sheetPr>
  <dimension ref="A1:G36"/>
  <sheetViews>
    <sheetView showGridLines="0" view="pageLayout" topLeftCell="A49" zoomScaleNormal="100" workbookViewId="0">
      <selection activeCell="A52" sqref="A52"/>
    </sheetView>
  </sheetViews>
  <sheetFormatPr defaultRowHeight="12.75" x14ac:dyDescent="0.2"/>
  <cols>
    <col min="1" max="1" width="40.5703125" style="2" customWidth="1"/>
    <col min="2" max="2" width="15.85546875" style="2" customWidth="1"/>
    <col min="3" max="3" width="15.5703125" style="2" customWidth="1"/>
    <col min="4" max="4" width="15.7109375" style="299" customWidth="1"/>
    <col min="5" max="5" width="11.28515625" style="2" customWidth="1"/>
    <col min="6" max="6" width="10.85546875" style="2" bestFit="1" customWidth="1"/>
    <col min="7" max="7" width="10.140625" style="2" bestFit="1" customWidth="1"/>
    <col min="8" max="16384" width="9.140625" style="2"/>
  </cols>
  <sheetData>
    <row r="1" spans="1:7" ht="20.25" x14ac:dyDescent="0.3">
      <c r="A1" s="1" t="s">
        <v>135</v>
      </c>
    </row>
    <row r="3" spans="1:7" x14ac:dyDescent="0.2">
      <c r="A3" s="314" t="s">
        <v>87</v>
      </c>
      <c r="B3" s="314"/>
      <c r="C3" s="314"/>
      <c r="D3" s="314"/>
      <c r="E3" s="314"/>
    </row>
    <row r="4" spans="1:7" ht="30.75" customHeight="1" x14ac:dyDescent="0.2">
      <c r="A4" s="314"/>
      <c r="B4" s="314"/>
      <c r="C4" s="314"/>
      <c r="D4" s="314"/>
      <c r="E4" s="314"/>
    </row>
    <row r="6" spans="1:7" ht="13.5" thickBot="1" x14ac:dyDescent="0.25">
      <c r="B6" s="20"/>
      <c r="C6" s="21"/>
      <c r="D6" s="300"/>
      <c r="E6" s="3" t="s">
        <v>0</v>
      </c>
    </row>
    <row r="7" spans="1:7" s="23" customFormat="1" ht="18.75" customHeight="1" thickTop="1" thickBot="1" x14ac:dyDescent="0.25">
      <c r="A7" s="22" t="s">
        <v>1</v>
      </c>
      <c r="B7" s="4" t="s">
        <v>2</v>
      </c>
      <c r="C7" s="4" t="s">
        <v>3</v>
      </c>
      <c r="D7" s="301" t="s">
        <v>4</v>
      </c>
      <c r="E7" s="5" t="s">
        <v>5</v>
      </c>
    </row>
    <row r="8" spans="1:7" s="6" customFormat="1" thickTop="1" thickBot="1" x14ac:dyDescent="0.25">
      <c r="A8" s="7">
        <v>1</v>
      </c>
      <c r="B8" s="4">
        <v>2</v>
      </c>
      <c r="C8" s="4">
        <v>3</v>
      </c>
      <c r="D8" s="301">
        <v>4</v>
      </c>
      <c r="E8" s="8" t="s">
        <v>6</v>
      </c>
    </row>
    <row r="9" spans="1:7" ht="18.95" customHeight="1" thickTop="1" x14ac:dyDescent="0.2">
      <c r="A9" s="9" t="s">
        <v>14</v>
      </c>
      <c r="B9" s="10">
        <v>3190623</v>
      </c>
      <c r="C9" s="10">
        <v>3190623</v>
      </c>
      <c r="D9" s="302">
        <v>1342853</v>
      </c>
      <c r="E9" s="148">
        <f t="shared" ref="E9:E18" si="0">(D9/C9)*100</f>
        <v>42.087485735544441</v>
      </c>
    </row>
    <row r="10" spans="1:7" ht="18.95" customHeight="1" x14ac:dyDescent="0.2">
      <c r="A10" s="9" t="s">
        <v>15</v>
      </c>
      <c r="B10" s="24">
        <v>240867</v>
      </c>
      <c r="C10" s="10">
        <v>262068</v>
      </c>
      <c r="D10" s="302">
        <v>101531</v>
      </c>
      <c r="E10" s="149">
        <f>(D10/C10)*100</f>
        <v>38.742234839812568</v>
      </c>
    </row>
    <row r="11" spans="1:7" ht="18.95" customHeight="1" x14ac:dyDescent="0.2">
      <c r="A11" s="9" t="s">
        <v>16</v>
      </c>
      <c r="B11" s="24">
        <v>13800</v>
      </c>
      <c r="C11" s="10">
        <v>13800</v>
      </c>
      <c r="D11" s="302">
        <v>10389</v>
      </c>
      <c r="E11" s="149">
        <f t="shared" si="0"/>
        <v>75.282608695652172</v>
      </c>
    </row>
    <row r="12" spans="1:7" ht="18.95" customHeight="1" x14ac:dyDescent="0.2">
      <c r="A12" s="25" t="s">
        <v>17</v>
      </c>
      <c r="B12" s="26">
        <v>79892</v>
      </c>
      <c r="C12" s="220">
        <v>5392035</v>
      </c>
      <c r="D12" s="303">
        <v>3156921</v>
      </c>
      <c r="E12" s="149">
        <f t="shared" si="0"/>
        <v>58.547858090683761</v>
      </c>
      <c r="G12" s="27"/>
    </row>
    <row r="13" spans="1:7" ht="18.95" customHeight="1" x14ac:dyDescent="0.25">
      <c r="A13" s="28" t="s">
        <v>12</v>
      </c>
      <c r="B13" s="29">
        <f>SUM(B9:B12)</f>
        <v>3525182</v>
      </c>
      <c r="C13" s="29">
        <f>SUM(C9:C12)</f>
        <v>8858526</v>
      </c>
      <c r="D13" s="304">
        <f>SUM(D9:D12)</f>
        <v>4611694</v>
      </c>
      <c r="E13" s="153">
        <f t="shared" si="0"/>
        <v>52.059383242765222</v>
      </c>
    </row>
    <row r="14" spans="1:7" s="11" customFormat="1" ht="21.75" customHeight="1" x14ac:dyDescent="0.2">
      <c r="A14" s="12" t="s">
        <v>7</v>
      </c>
      <c r="B14" s="10">
        <v>6223</v>
      </c>
      <c r="C14" s="221">
        <v>6223</v>
      </c>
      <c r="D14" s="302">
        <v>112413</v>
      </c>
      <c r="E14" s="149">
        <f t="shared" si="0"/>
        <v>1806.4116985376827</v>
      </c>
    </row>
    <row r="15" spans="1:7" s="11" customFormat="1" ht="52.5" customHeight="1" thickBot="1" x14ac:dyDescent="0.3">
      <c r="A15" s="18" t="s">
        <v>8</v>
      </c>
      <c r="B15" s="19">
        <f>B13-B14</f>
        <v>3518959</v>
      </c>
      <c r="C15" s="19">
        <f>C13-C14</f>
        <v>8852303</v>
      </c>
      <c r="D15" s="305">
        <f>D13-D14</f>
        <v>4499281</v>
      </c>
      <c r="E15" s="152">
        <f t="shared" si="0"/>
        <v>50.826107059372006</v>
      </c>
    </row>
    <row r="16" spans="1:7" s="15" customFormat="1" ht="16.5" customHeight="1" thickTop="1" x14ac:dyDescent="0.25">
      <c r="A16" s="13" t="s">
        <v>9</v>
      </c>
      <c r="B16" s="14">
        <v>798168</v>
      </c>
      <c r="C16" s="222">
        <v>1310756</v>
      </c>
      <c r="D16" s="306">
        <v>912383</v>
      </c>
      <c r="E16" s="150">
        <f t="shared" si="0"/>
        <v>69.607386882074167</v>
      </c>
    </row>
    <row r="17" spans="1:7" s="15" customFormat="1" ht="16.5" customHeight="1" x14ac:dyDescent="0.25">
      <c r="A17" s="16" t="s">
        <v>10</v>
      </c>
      <c r="B17" s="17"/>
      <c r="C17" s="17"/>
      <c r="D17" s="307"/>
      <c r="E17" s="154"/>
    </row>
    <row r="18" spans="1:7" s="11" customFormat="1" ht="34.5" customHeight="1" thickBot="1" x14ac:dyDescent="0.3">
      <c r="A18" s="18" t="s">
        <v>11</v>
      </c>
      <c r="B18" s="19">
        <f>B15+B16</f>
        <v>4317127</v>
      </c>
      <c r="C18" s="19">
        <f>C15+C16</f>
        <v>10163059</v>
      </c>
      <c r="D18" s="305">
        <f>D15+D16</f>
        <v>5411664</v>
      </c>
      <c r="E18" s="151">
        <f t="shared" si="0"/>
        <v>53.248377284831271</v>
      </c>
    </row>
    <row r="19" spans="1:7" ht="13.5" thickTop="1" x14ac:dyDescent="0.2"/>
    <row r="20" spans="1:7" x14ac:dyDescent="0.2">
      <c r="C20" s="20">
        <f>C15-C16</f>
        <v>7541547</v>
      </c>
      <c r="D20" s="300">
        <f>D15-D16</f>
        <v>3586898</v>
      </c>
      <c r="E20" s="20"/>
    </row>
    <row r="21" spans="1:7" x14ac:dyDescent="0.2">
      <c r="A21" s="315" t="s">
        <v>13</v>
      </c>
      <c r="B21" s="315"/>
      <c r="C21" s="315"/>
      <c r="D21" s="315"/>
      <c r="E21" s="315"/>
    </row>
    <row r="22" spans="1:7" x14ac:dyDescent="0.2">
      <c r="A22" s="315"/>
      <c r="B22" s="315"/>
      <c r="C22" s="315"/>
      <c r="D22" s="315"/>
      <c r="E22" s="315"/>
      <c r="F22" s="30"/>
      <c r="G22" s="30"/>
    </row>
    <row r="23" spans="1:7" x14ac:dyDescent="0.2">
      <c r="F23" s="30"/>
      <c r="G23" s="30"/>
    </row>
    <row r="24" spans="1:7" x14ac:dyDescent="0.2">
      <c r="F24" s="30"/>
      <c r="G24" s="30"/>
    </row>
    <row r="25" spans="1:7" ht="15" x14ac:dyDescent="0.25">
      <c r="A25" s="294" t="s">
        <v>64</v>
      </c>
    </row>
    <row r="26" spans="1:7" ht="13.5" thickBot="1" x14ac:dyDescent="0.25">
      <c r="B26" s="20"/>
      <c r="C26" s="21"/>
      <c r="D26" s="300"/>
      <c r="E26" s="3" t="s">
        <v>0</v>
      </c>
    </row>
    <row r="27" spans="1:7" s="23" customFormat="1" ht="18.75" customHeight="1" thickTop="1" thickBot="1" x14ac:dyDescent="0.25">
      <c r="A27" s="22"/>
      <c r="B27" s="4" t="s">
        <v>2</v>
      </c>
      <c r="C27" s="4" t="s">
        <v>3</v>
      </c>
      <c r="D27" s="301" t="s">
        <v>4</v>
      </c>
      <c r="E27" s="8" t="s">
        <v>5</v>
      </c>
    </row>
    <row r="28" spans="1:7" s="6" customFormat="1" thickTop="1" thickBot="1" x14ac:dyDescent="0.25">
      <c r="A28" s="7">
        <v>1</v>
      </c>
      <c r="B28" s="4">
        <v>2</v>
      </c>
      <c r="C28" s="4">
        <v>3</v>
      </c>
      <c r="D28" s="301">
        <v>4</v>
      </c>
      <c r="E28" s="8" t="s">
        <v>6</v>
      </c>
    </row>
    <row r="29" spans="1:7" ht="15.75" customHeight="1" thickTop="1" x14ac:dyDescent="0.2">
      <c r="A29" s="316" t="s">
        <v>66</v>
      </c>
      <c r="B29" s="247">
        <f>B18-B33-B34</f>
        <v>3640373</v>
      </c>
      <c r="C29" s="247">
        <f>C18-C31-C33-C34</f>
        <v>4176982</v>
      </c>
      <c r="D29" s="308">
        <f>D18-D31-D33-D34</f>
        <v>2142208</v>
      </c>
      <c r="E29" s="239">
        <f t="shared" ref="E29:E35" si="1">(D29/C29)*100</f>
        <v>51.286024215570002</v>
      </c>
    </row>
    <row r="30" spans="1:7" ht="14.25" x14ac:dyDescent="0.2">
      <c r="A30" s="317"/>
      <c r="B30" s="248"/>
      <c r="C30" s="251"/>
      <c r="D30" s="309"/>
      <c r="E30" s="240"/>
    </row>
    <row r="31" spans="1:7" ht="15" customHeight="1" x14ac:dyDescent="0.2">
      <c r="A31" s="317" t="s">
        <v>67</v>
      </c>
      <c r="B31" s="248">
        <v>0</v>
      </c>
      <c r="C31" s="248">
        <v>5309323</v>
      </c>
      <c r="D31" s="310">
        <v>3010258</v>
      </c>
      <c r="E31" s="240">
        <f t="shared" si="1"/>
        <v>56.697586490782349</v>
      </c>
    </row>
    <row r="32" spans="1:7" ht="15.75" customHeight="1" x14ac:dyDescent="0.2">
      <c r="A32" s="317"/>
      <c r="B32" s="248"/>
      <c r="C32" s="248"/>
      <c r="D32" s="309"/>
      <c r="E32" s="240"/>
    </row>
    <row r="33" spans="1:7" ht="16.5" customHeight="1" x14ac:dyDescent="0.2">
      <c r="A33" s="243" t="s">
        <v>99</v>
      </c>
      <c r="B33" s="248">
        <v>636754</v>
      </c>
      <c r="C33" s="248">
        <v>636754</v>
      </c>
      <c r="D33" s="310">
        <v>238381</v>
      </c>
      <c r="E33" s="240">
        <f t="shared" si="1"/>
        <v>37.436906560461338</v>
      </c>
    </row>
    <row r="34" spans="1:7" ht="16.5" customHeight="1" x14ac:dyDescent="0.25">
      <c r="A34" s="244" t="s">
        <v>78</v>
      </c>
      <c r="B34" s="249">
        <v>40000</v>
      </c>
      <c r="C34" s="252">
        <v>40000</v>
      </c>
      <c r="D34" s="310">
        <v>20817</v>
      </c>
      <c r="E34" s="240">
        <f t="shared" si="1"/>
        <v>52.042500000000004</v>
      </c>
      <c r="F34" s="181"/>
      <c r="G34" s="182"/>
    </row>
    <row r="35" spans="1:7" ht="16.5" thickBot="1" x14ac:dyDescent="0.3">
      <c r="A35" s="245" t="s">
        <v>65</v>
      </c>
      <c r="B35" s="250">
        <f>B29+B31+B33+B34</f>
        <v>4317127</v>
      </c>
      <c r="C35" s="250">
        <f>C29+C31+C33+C34</f>
        <v>10163059</v>
      </c>
      <c r="D35" s="311">
        <f>D29+D31+D33+D34</f>
        <v>5411664</v>
      </c>
      <c r="E35" s="242">
        <f t="shared" si="1"/>
        <v>53.248377284831271</v>
      </c>
    </row>
    <row r="36" spans="1:7" ht="13.5" thickTop="1" x14ac:dyDescent="0.2"/>
  </sheetData>
  <mergeCells count="4">
    <mergeCell ref="A3:E4"/>
    <mergeCell ref="A21:E22"/>
    <mergeCell ref="A29:A30"/>
    <mergeCell ref="A31:A32"/>
  </mergeCells>
  <phoneticPr fontId="5" type="noConversion"/>
  <pageMargins left="0.98425196850393704" right="0" top="0.98425196850393704" bottom="0.98425196850393704" header="0.51181102362204722" footer="0.51181102362204722"/>
  <pageSetup paperSize="9" scale="80" firstPageNumber="2" orientation="portrait" cellComments="asDisplayed" useFirstPageNumber="1" r:id="rId1"/>
  <headerFooter alignWithMargins="0">
    <oddHeader>&amp;C&amp;"Arial CE,Kurzíva"Příloha č. 1 - Plnění rozpočtu příjmů Olomouckého kraje k 31. 05. 2012</oddHeader>
    <oddFooter xml:space="preserve">&amp;L&amp;"Arial CE,Kurzíva"Zastupitelstvo Olomouckého kraje 29-06-2012
6.3.-Rozpočet Olomouckého kraje 2012-plnění rozpočtu k 31. 05. 2012
Příloha č. 1-Plnění rozpočtu příjmů Olomouckého kraje k 31. 05. 2012&amp;R&amp;"Arial CE,Kurzíva"Strana &amp;P (Celkem 6)
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tabColor indexed="24"/>
  </sheetPr>
  <dimension ref="A1:O201"/>
  <sheetViews>
    <sheetView showGridLines="0" view="pageLayout" topLeftCell="A46" zoomScaleNormal="100" workbookViewId="0">
      <selection activeCell="A64" sqref="A64:B65"/>
    </sheetView>
  </sheetViews>
  <sheetFormatPr defaultRowHeight="14.25" x14ac:dyDescent="0.2"/>
  <cols>
    <col min="1" max="1" width="39.42578125" style="39" customWidth="1"/>
    <col min="2" max="2" width="5.140625" style="194" customWidth="1"/>
    <col min="3" max="3" width="14.85546875" style="37" customWidth="1"/>
    <col min="4" max="5" width="16" style="37" customWidth="1"/>
    <col min="6" max="6" width="8.42578125" style="37" customWidth="1"/>
    <col min="7" max="8" width="16.28515625" style="37" customWidth="1"/>
    <col min="9" max="9" width="16.7109375" style="37" customWidth="1"/>
    <col min="10" max="10" width="18.140625" style="32" customWidth="1"/>
    <col min="11" max="11" width="21" style="38" customWidth="1"/>
    <col min="12" max="12" width="2.7109375" style="34" customWidth="1"/>
    <col min="13" max="13" width="16.5703125" style="34" customWidth="1"/>
    <col min="14" max="14" width="17.5703125" style="33" customWidth="1"/>
    <col min="15" max="16" width="9.140625" style="34"/>
    <col min="17" max="17" width="11.140625" style="34" bestFit="1" customWidth="1"/>
    <col min="18" max="16384" width="9.140625" style="34"/>
  </cols>
  <sheetData>
    <row r="1" spans="1:14" ht="23.25" x14ac:dyDescent="0.35">
      <c r="A1" s="320" t="s">
        <v>136</v>
      </c>
      <c r="B1" s="321"/>
      <c r="C1" s="321"/>
      <c r="D1" s="321"/>
      <c r="E1" s="321"/>
      <c r="F1" s="321"/>
      <c r="G1" s="31"/>
      <c r="H1" s="31"/>
      <c r="I1" s="31"/>
      <c r="K1" s="33"/>
    </row>
    <row r="2" spans="1:14" ht="23.25" x14ac:dyDescent="0.35">
      <c r="A2" s="322"/>
      <c r="B2" s="322"/>
      <c r="C2" s="322"/>
      <c r="D2" s="322"/>
      <c r="E2" s="322"/>
      <c r="F2" s="322"/>
      <c r="G2" s="35"/>
      <c r="H2" s="35"/>
      <c r="I2" s="35"/>
      <c r="K2" s="33"/>
    </row>
    <row r="3" spans="1:14" ht="15" x14ac:dyDescent="0.25">
      <c r="A3" s="36"/>
    </row>
    <row r="4" spans="1:14" ht="15" thickBot="1" x14ac:dyDescent="0.25">
      <c r="F4" s="40" t="s">
        <v>0</v>
      </c>
      <c r="G4" s="40"/>
      <c r="H4" s="40"/>
      <c r="I4" s="40"/>
    </row>
    <row r="5" spans="1:14" s="42" customFormat="1" thickTop="1" thickBot="1" x14ac:dyDescent="0.25">
      <c r="A5" s="284" t="s">
        <v>18</v>
      </c>
      <c r="B5" s="285" t="s">
        <v>19</v>
      </c>
      <c r="C5" s="286" t="s">
        <v>20</v>
      </c>
      <c r="D5" s="286" t="s">
        <v>21</v>
      </c>
      <c r="E5" s="286" t="s">
        <v>4</v>
      </c>
      <c r="F5" s="287" t="s">
        <v>5</v>
      </c>
      <c r="G5" s="41"/>
      <c r="H5" s="41"/>
      <c r="I5" s="41"/>
      <c r="J5" s="132"/>
      <c r="K5" s="123"/>
      <c r="N5" s="43"/>
    </row>
    <row r="6" spans="1:14" s="42" customFormat="1" thickTop="1" thickBot="1" x14ac:dyDescent="0.25">
      <c r="A6" s="7">
        <v>1</v>
      </c>
      <c r="B6" s="4">
        <v>2</v>
      </c>
      <c r="C6" s="4">
        <v>3</v>
      </c>
      <c r="D6" s="4">
        <v>4</v>
      </c>
      <c r="E6" s="4">
        <v>5</v>
      </c>
      <c r="F6" s="253" t="s">
        <v>133</v>
      </c>
      <c r="G6" s="41"/>
      <c r="H6" s="41"/>
      <c r="I6" s="41"/>
      <c r="J6" s="132"/>
      <c r="K6" s="123"/>
      <c r="N6" s="43"/>
    </row>
    <row r="7" spans="1:14" s="36" customFormat="1" ht="15.75" thickTop="1" x14ac:dyDescent="0.25">
      <c r="A7" s="44" t="s">
        <v>22</v>
      </c>
      <c r="B7" s="195">
        <v>1</v>
      </c>
      <c r="C7" s="158">
        <f>C8+C9+C10+C11</f>
        <v>37238</v>
      </c>
      <c r="D7" s="158">
        <f>D8+D9+D10+D11</f>
        <v>38091</v>
      </c>
      <c r="E7" s="158">
        <f>E8+E9+E10+E11</f>
        <v>10195</v>
      </c>
      <c r="F7" s="150">
        <f t="shared" ref="F7:F51" si="0">(E7/D7)*100</f>
        <v>26.764852589850619</v>
      </c>
      <c r="G7" s="45"/>
      <c r="H7" s="45"/>
      <c r="I7" s="45"/>
      <c r="J7" s="128"/>
      <c r="K7" s="124"/>
      <c r="N7" s="46"/>
    </row>
    <row r="8" spans="1:14" s="51" customFormat="1" x14ac:dyDescent="0.2">
      <c r="A8" s="47" t="s">
        <v>23</v>
      </c>
      <c r="B8" s="48"/>
      <c r="C8" s="49">
        <v>37238</v>
      </c>
      <c r="D8" s="49">
        <v>36922</v>
      </c>
      <c r="E8" s="49">
        <v>10195</v>
      </c>
      <c r="F8" s="149">
        <f t="shared" si="0"/>
        <v>27.612263691024317</v>
      </c>
      <c r="G8" s="50"/>
      <c r="H8" s="50"/>
      <c r="I8" s="50"/>
      <c r="J8" s="128"/>
      <c r="K8" s="106"/>
      <c r="N8" s="52"/>
    </row>
    <row r="9" spans="1:14" s="51" customFormat="1" x14ac:dyDescent="0.2">
      <c r="A9" s="47" t="s">
        <v>24</v>
      </c>
      <c r="B9" s="53"/>
      <c r="C9" s="49">
        <v>0</v>
      </c>
      <c r="D9" s="49">
        <v>1169</v>
      </c>
      <c r="E9" s="49">
        <v>0</v>
      </c>
      <c r="F9" s="149">
        <v>0</v>
      </c>
      <c r="G9" s="50"/>
      <c r="H9" s="50"/>
      <c r="I9" s="50"/>
      <c r="J9" s="128"/>
      <c r="K9" s="106"/>
      <c r="N9" s="52"/>
    </row>
    <row r="10" spans="1:14" s="51" customFormat="1" x14ac:dyDescent="0.2">
      <c r="A10" s="54" t="s">
        <v>25</v>
      </c>
      <c r="B10" s="48"/>
      <c r="C10" s="49">
        <v>0</v>
      </c>
      <c r="D10" s="49">
        <v>0</v>
      </c>
      <c r="E10" s="49">
        <v>0</v>
      </c>
      <c r="F10" s="149">
        <v>0</v>
      </c>
      <c r="G10" s="50"/>
      <c r="H10" s="163">
        <f>D10+D11</f>
        <v>0</v>
      </c>
      <c r="I10" s="163">
        <f>E10+E11</f>
        <v>0</v>
      </c>
      <c r="J10" s="163"/>
      <c r="K10" s="106"/>
      <c r="N10" s="52"/>
    </row>
    <row r="11" spans="1:14" s="51" customFormat="1" x14ac:dyDescent="0.2">
      <c r="A11" s="54" t="s">
        <v>26</v>
      </c>
      <c r="B11" s="48"/>
      <c r="C11" s="49">
        <v>0</v>
      </c>
      <c r="D11" s="49">
        <v>0</v>
      </c>
      <c r="E11" s="49">
        <v>0</v>
      </c>
      <c r="F11" s="154">
        <v>0</v>
      </c>
      <c r="G11" s="50"/>
      <c r="H11" s="50"/>
      <c r="I11" s="50"/>
      <c r="J11" s="50"/>
      <c r="K11" s="106"/>
      <c r="N11" s="52"/>
    </row>
    <row r="12" spans="1:14" s="60" customFormat="1" ht="15" x14ac:dyDescent="0.25">
      <c r="A12" s="58" t="s">
        <v>27</v>
      </c>
      <c r="B12" s="196">
        <v>2</v>
      </c>
      <c r="C12" s="59">
        <f>C13+C14+C15+C16</f>
        <v>56291</v>
      </c>
      <c r="D12" s="59">
        <f>D13+D14+D15+D16</f>
        <v>79307</v>
      </c>
      <c r="E12" s="59">
        <f>E13+E14+E15+E16</f>
        <v>40912</v>
      </c>
      <c r="F12" s="150">
        <f t="shared" si="0"/>
        <v>51.58687127239714</v>
      </c>
      <c r="G12" s="45"/>
      <c r="H12" s="45"/>
      <c r="I12" s="45"/>
      <c r="J12" s="45"/>
      <c r="K12" s="124"/>
      <c r="N12" s="61"/>
    </row>
    <row r="13" spans="1:14" s="51" customFormat="1" x14ac:dyDescent="0.2">
      <c r="A13" s="47" t="s">
        <v>23</v>
      </c>
      <c r="B13" s="48"/>
      <c r="C13" s="49">
        <v>54791</v>
      </c>
      <c r="D13" s="49">
        <v>53602</v>
      </c>
      <c r="E13" s="49">
        <v>24696</v>
      </c>
      <c r="F13" s="149">
        <f t="shared" si="0"/>
        <v>46.07290772732361</v>
      </c>
      <c r="G13" s="50"/>
      <c r="H13" s="50"/>
      <c r="I13" s="50"/>
      <c r="J13" s="50"/>
      <c r="K13" s="106"/>
      <c r="N13" s="52"/>
    </row>
    <row r="14" spans="1:14" s="51" customFormat="1" x14ac:dyDescent="0.2">
      <c r="A14" s="47" t="s">
        <v>24</v>
      </c>
      <c r="B14" s="48"/>
      <c r="C14" s="49">
        <v>1500</v>
      </c>
      <c r="D14" s="49">
        <v>7167</v>
      </c>
      <c r="E14" s="49">
        <v>5833</v>
      </c>
      <c r="F14" s="149">
        <f t="shared" si="0"/>
        <v>81.386912236640157</v>
      </c>
      <c r="G14" s="50"/>
      <c r="H14" s="50"/>
      <c r="I14" s="50"/>
      <c r="J14" s="50"/>
      <c r="K14" s="106"/>
      <c r="N14" s="52"/>
    </row>
    <row r="15" spans="1:14" s="51" customFormat="1" x14ac:dyDescent="0.2">
      <c r="A15" s="54" t="s">
        <v>25</v>
      </c>
      <c r="B15" s="48"/>
      <c r="C15" s="49">
        <v>0</v>
      </c>
      <c r="D15" s="49">
        <v>18538</v>
      </c>
      <c r="E15" s="49">
        <v>10383</v>
      </c>
      <c r="F15" s="149">
        <f t="shared" si="0"/>
        <v>56.009278239292257</v>
      </c>
      <c r="G15" s="50"/>
      <c r="H15" s="163">
        <f>D15+D16</f>
        <v>18538</v>
      </c>
      <c r="I15" s="163">
        <f>E15+E16</f>
        <v>10383</v>
      </c>
      <c r="J15" s="163"/>
      <c r="K15" s="106"/>
      <c r="N15" s="52"/>
    </row>
    <row r="16" spans="1:14" s="51" customFormat="1" x14ac:dyDescent="0.2">
      <c r="A16" s="62" t="s">
        <v>26</v>
      </c>
      <c r="B16" s="56"/>
      <c r="C16" s="57">
        <v>0</v>
      </c>
      <c r="D16" s="57">
        <v>0</v>
      </c>
      <c r="E16" s="57">
        <v>0</v>
      </c>
      <c r="F16" s="154">
        <v>0</v>
      </c>
      <c r="G16" s="50"/>
      <c r="H16" s="50"/>
      <c r="I16" s="50"/>
      <c r="J16" s="50"/>
      <c r="K16" s="106"/>
      <c r="N16" s="52"/>
    </row>
    <row r="17" spans="1:14" s="60" customFormat="1" ht="15" x14ac:dyDescent="0.25">
      <c r="A17" s="58" t="s">
        <v>28</v>
      </c>
      <c r="B17" s="196">
        <v>3</v>
      </c>
      <c r="C17" s="59">
        <f>C18+C19+C20+C21+C22</f>
        <v>299231</v>
      </c>
      <c r="D17" s="59">
        <f>D18+D19+D20+D21+D22</f>
        <v>303525</v>
      </c>
      <c r="E17" s="59">
        <f>E18+E19+E20+E21+E22</f>
        <v>97053</v>
      </c>
      <c r="F17" s="150">
        <f t="shared" si="0"/>
        <v>31.97529033852236</v>
      </c>
      <c r="G17" s="45"/>
      <c r="H17" s="45"/>
      <c r="I17" s="45"/>
      <c r="J17" s="45"/>
      <c r="K17" s="124"/>
      <c r="N17" s="61"/>
    </row>
    <row r="18" spans="1:14" s="60" customFormat="1" x14ac:dyDescent="0.2">
      <c r="A18" s="47" t="s">
        <v>23</v>
      </c>
      <c r="B18" s="63"/>
      <c r="C18" s="49">
        <v>291081</v>
      </c>
      <c r="D18" s="49">
        <v>295054</v>
      </c>
      <c r="E18" s="49">
        <v>95102</v>
      </c>
      <c r="F18" s="149">
        <f t="shared" si="0"/>
        <v>32.232065994699276</v>
      </c>
      <c r="G18" s="50"/>
      <c r="H18" s="50"/>
      <c r="I18" s="50"/>
      <c r="J18" s="50"/>
      <c r="K18" s="106"/>
      <c r="N18" s="61"/>
    </row>
    <row r="19" spans="1:14" s="60" customFormat="1" x14ac:dyDescent="0.2">
      <c r="A19" s="47" t="s">
        <v>24</v>
      </c>
      <c r="B19" s="63"/>
      <c r="C19" s="49">
        <v>2200</v>
      </c>
      <c r="D19" s="49">
        <v>2400</v>
      </c>
      <c r="E19" s="49">
        <v>66</v>
      </c>
      <c r="F19" s="149">
        <f t="shared" si="0"/>
        <v>2.75</v>
      </c>
      <c r="G19" s="50"/>
      <c r="H19" s="50"/>
      <c r="I19" s="50"/>
      <c r="J19" s="50"/>
      <c r="K19" s="106"/>
      <c r="N19" s="61"/>
    </row>
    <row r="20" spans="1:14" s="51" customFormat="1" x14ac:dyDescent="0.2">
      <c r="A20" s="54" t="s">
        <v>25</v>
      </c>
      <c r="B20" s="48"/>
      <c r="C20" s="49">
        <v>0</v>
      </c>
      <c r="D20" s="49">
        <v>121</v>
      </c>
      <c r="E20" s="49">
        <v>0</v>
      </c>
      <c r="F20" s="149">
        <v>0</v>
      </c>
      <c r="G20" s="50"/>
      <c r="H20" s="163">
        <f>D20+D21</f>
        <v>121</v>
      </c>
      <c r="I20" s="163">
        <f>E20+E21</f>
        <v>0</v>
      </c>
      <c r="J20" s="163"/>
      <c r="K20" s="106"/>
      <c r="N20" s="52"/>
    </row>
    <row r="21" spans="1:14" s="51" customFormat="1" x14ac:dyDescent="0.2">
      <c r="A21" s="54" t="s">
        <v>26</v>
      </c>
      <c r="B21" s="48"/>
      <c r="C21" s="49">
        <v>0</v>
      </c>
      <c r="D21" s="49">
        <v>0</v>
      </c>
      <c r="E21" s="49">
        <v>0</v>
      </c>
      <c r="F21" s="149">
        <v>0</v>
      </c>
      <c r="G21" s="50"/>
      <c r="H21" s="50"/>
      <c r="I21" s="50"/>
      <c r="J21" s="50"/>
      <c r="K21" s="106"/>
      <c r="N21" s="52"/>
    </row>
    <row r="22" spans="1:14" s="51" customFormat="1" x14ac:dyDescent="0.2">
      <c r="A22" s="62" t="s">
        <v>93</v>
      </c>
      <c r="B22" s="48"/>
      <c r="C22" s="49">
        <v>5950</v>
      </c>
      <c r="D22" s="49">
        <v>5950</v>
      </c>
      <c r="E22" s="49">
        <v>1885</v>
      </c>
      <c r="F22" s="154">
        <f t="shared" si="0"/>
        <v>31.680672268907561</v>
      </c>
      <c r="G22" s="50"/>
      <c r="H22" s="50"/>
      <c r="I22" s="50"/>
      <c r="J22" s="50"/>
      <c r="K22" s="106"/>
      <c r="N22" s="52"/>
    </row>
    <row r="23" spans="1:14" s="60" customFormat="1" ht="15" x14ac:dyDescent="0.25">
      <c r="A23" s="58" t="s">
        <v>29</v>
      </c>
      <c r="B23" s="196">
        <v>4</v>
      </c>
      <c r="C23" s="59">
        <f>C24+C25+C26+C27</f>
        <v>24165</v>
      </c>
      <c r="D23" s="59">
        <f>D24+D25+D26+D27</f>
        <v>28079</v>
      </c>
      <c r="E23" s="59">
        <f>E24+E25+E26+E27</f>
        <v>10934</v>
      </c>
      <c r="F23" s="150">
        <f t="shared" si="0"/>
        <v>38.940133195626622</v>
      </c>
      <c r="G23" s="45"/>
      <c r="H23" s="45"/>
      <c r="I23" s="45"/>
      <c r="J23" s="45"/>
      <c r="K23" s="124"/>
      <c r="N23" s="61"/>
    </row>
    <row r="24" spans="1:14" s="60" customFormat="1" x14ac:dyDescent="0.2">
      <c r="A24" s="47" t="s">
        <v>23</v>
      </c>
      <c r="B24" s="63"/>
      <c r="C24" s="49">
        <v>22807</v>
      </c>
      <c r="D24" s="49">
        <v>23017</v>
      </c>
      <c r="E24" s="49">
        <v>10518</v>
      </c>
      <c r="F24" s="149">
        <f t="shared" si="0"/>
        <v>45.696658991180435</v>
      </c>
      <c r="G24" s="50"/>
      <c r="H24" s="50"/>
      <c r="I24" s="50"/>
      <c r="J24" s="50"/>
      <c r="K24" s="106"/>
      <c r="N24" s="61"/>
    </row>
    <row r="25" spans="1:14" s="60" customFormat="1" x14ac:dyDescent="0.2">
      <c r="A25" s="47" t="s">
        <v>24</v>
      </c>
      <c r="B25" s="63"/>
      <c r="C25" s="49">
        <v>1358</v>
      </c>
      <c r="D25" s="49">
        <v>5062</v>
      </c>
      <c r="E25" s="49">
        <v>416</v>
      </c>
      <c r="F25" s="149">
        <f t="shared" si="0"/>
        <v>8.2180956143816672</v>
      </c>
      <c r="G25" s="50"/>
      <c r="H25" s="50"/>
      <c r="I25" s="50"/>
      <c r="J25" s="50"/>
      <c r="K25" s="106"/>
      <c r="N25" s="61"/>
    </row>
    <row r="26" spans="1:14" s="51" customFormat="1" x14ac:dyDescent="0.2">
      <c r="A26" s="54" t="s">
        <v>25</v>
      </c>
      <c r="B26" s="48"/>
      <c r="C26" s="49">
        <v>0</v>
      </c>
      <c r="D26" s="49">
        <v>0</v>
      </c>
      <c r="E26" s="49">
        <v>0</v>
      </c>
      <c r="F26" s="149">
        <v>0</v>
      </c>
      <c r="G26" s="50"/>
      <c r="H26" s="163">
        <f>D26+D27</f>
        <v>0</v>
      </c>
      <c r="I26" s="163">
        <f>E26+E27</f>
        <v>0</v>
      </c>
      <c r="J26" s="163"/>
      <c r="K26" s="106"/>
      <c r="N26" s="52"/>
    </row>
    <row r="27" spans="1:14" s="51" customFormat="1" x14ac:dyDescent="0.2">
      <c r="A27" s="64" t="s">
        <v>26</v>
      </c>
      <c r="B27" s="56"/>
      <c r="C27" s="57">
        <v>0</v>
      </c>
      <c r="D27" s="57">
        <v>0</v>
      </c>
      <c r="E27" s="57">
        <v>0</v>
      </c>
      <c r="F27" s="154">
        <v>0</v>
      </c>
      <c r="G27" s="50"/>
      <c r="H27" s="50"/>
      <c r="I27" s="50"/>
      <c r="J27" s="50"/>
      <c r="K27" s="106"/>
      <c r="N27" s="52"/>
    </row>
    <row r="28" spans="1:14" s="60" customFormat="1" ht="15" x14ac:dyDescent="0.25">
      <c r="A28" s="65" t="s">
        <v>30</v>
      </c>
      <c r="B28" s="196">
        <v>5</v>
      </c>
      <c r="C28" s="59">
        <f>C29+C30+C31+C32</f>
        <v>80</v>
      </c>
      <c r="D28" s="59">
        <f>D29+D30+D31+D32</f>
        <v>80</v>
      </c>
      <c r="E28" s="59">
        <f>E29+E30+E31+E32</f>
        <v>2</v>
      </c>
      <c r="F28" s="150">
        <f t="shared" si="0"/>
        <v>2.5</v>
      </c>
      <c r="G28" s="50"/>
      <c r="H28" s="50"/>
      <c r="I28" s="50"/>
      <c r="J28" s="50"/>
      <c r="K28" s="124"/>
      <c r="N28" s="61"/>
    </row>
    <row r="29" spans="1:14" s="60" customFormat="1" x14ac:dyDescent="0.2">
      <c r="A29" s="66" t="s">
        <v>23</v>
      </c>
      <c r="B29" s="63"/>
      <c r="C29" s="49">
        <v>80</v>
      </c>
      <c r="D29" s="49">
        <v>80</v>
      </c>
      <c r="E29" s="49">
        <v>2</v>
      </c>
      <c r="F29" s="149">
        <f t="shared" si="0"/>
        <v>2.5</v>
      </c>
      <c r="G29" s="50"/>
      <c r="H29" s="50"/>
      <c r="I29" s="50"/>
      <c r="J29" s="50"/>
      <c r="K29" s="106"/>
      <c r="N29" s="61"/>
    </row>
    <row r="30" spans="1:14" s="60" customFormat="1" x14ac:dyDescent="0.2">
      <c r="A30" s="66" t="s">
        <v>24</v>
      </c>
      <c r="B30" s="63"/>
      <c r="C30" s="49">
        <v>0</v>
      </c>
      <c r="D30" s="49">
        <v>0</v>
      </c>
      <c r="E30" s="49">
        <v>0</v>
      </c>
      <c r="F30" s="149">
        <v>0</v>
      </c>
      <c r="G30" s="50"/>
      <c r="H30" s="50"/>
      <c r="I30" s="50"/>
      <c r="J30" s="50"/>
      <c r="K30" s="106"/>
      <c r="N30" s="61"/>
    </row>
    <row r="31" spans="1:14" s="60" customFormat="1" x14ac:dyDescent="0.2">
      <c r="A31" s="54" t="s">
        <v>25</v>
      </c>
      <c r="B31" s="63"/>
      <c r="C31" s="49">
        <v>0</v>
      </c>
      <c r="D31" s="49">
        <v>0</v>
      </c>
      <c r="E31" s="49">
        <v>0</v>
      </c>
      <c r="F31" s="149">
        <v>0</v>
      </c>
      <c r="G31" s="50"/>
      <c r="H31" s="163">
        <f>D31+D32</f>
        <v>0</v>
      </c>
      <c r="I31" s="163">
        <f>E31+E32</f>
        <v>0</v>
      </c>
      <c r="J31" s="163"/>
      <c r="K31" s="106"/>
      <c r="N31" s="61"/>
    </row>
    <row r="32" spans="1:14" s="60" customFormat="1" x14ac:dyDescent="0.2">
      <c r="A32" s="62" t="s">
        <v>26</v>
      </c>
      <c r="B32" s="67"/>
      <c r="C32" s="57">
        <v>0</v>
      </c>
      <c r="D32" s="57">
        <v>0</v>
      </c>
      <c r="E32" s="57">
        <v>0</v>
      </c>
      <c r="F32" s="154">
        <v>0</v>
      </c>
      <c r="G32" s="50"/>
      <c r="H32" s="50"/>
      <c r="I32" s="50"/>
      <c r="J32" s="50"/>
      <c r="K32" s="106"/>
      <c r="N32" s="61"/>
    </row>
    <row r="33" spans="1:14" s="60" customFormat="1" ht="15" x14ac:dyDescent="0.25">
      <c r="A33" s="58" t="s">
        <v>31</v>
      </c>
      <c r="B33" s="63">
        <v>6</v>
      </c>
      <c r="C33" s="159">
        <f>C34+C35+C36+C37</f>
        <v>25769</v>
      </c>
      <c r="D33" s="159">
        <f>D34+D35+D36+D37</f>
        <v>26529</v>
      </c>
      <c r="E33" s="159">
        <f>E34+E35+E36+E37</f>
        <v>4315</v>
      </c>
      <c r="F33" s="150">
        <f t="shared" si="0"/>
        <v>16.265219194089486</v>
      </c>
      <c r="G33" s="45"/>
      <c r="H33" s="45"/>
      <c r="I33" s="45"/>
      <c r="J33" s="45"/>
      <c r="K33" s="124"/>
      <c r="N33" s="61"/>
    </row>
    <row r="34" spans="1:14" s="60" customFormat="1" x14ac:dyDescent="0.2">
      <c r="A34" s="47" t="s">
        <v>23</v>
      </c>
      <c r="B34" s="63"/>
      <c r="C34" s="49">
        <v>23369</v>
      </c>
      <c r="D34" s="49">
        <v>23369</v>
      </c>
      <c r="E34" s="49">
        <v>4209</v>
      </c>
      <c r="F34" s="149">
        <f t="shared" si="0"/>
        <v>18.011040267020412</v>
      </c>
      <c r="G34" s="50"/>
      <c r="H34" s="50"/>
      <c r="I34" s="50"/>
      <c r="J34" s="50"/>
      <c r="K34" s="106"/>
      <c r="N34" s="61"/>
    </row>
    <row r="35" spans="1:14" s="60" customFormat="1" x14ac:dyDescent="0.2">
      <c r="A35" s="47" t="s">
        <v>24</v>
      </c>
      <c r="B35" s="63"/>
      <c r="C35" s="223">
        <v>2400</v>
      </c>
      <c r="D35" s="49">
        <v>3160</v>
      </c>
      <c r="E35" s="49">
        <v>106</v>
      </c>
      <c r="F35" s="149">
        <f t="shared" si="0"/>
        <v>3.3544303797468351</v>
      </c>
      <c r="G35" s="50"/>
      <c r="H35" s="50"/>
      <c r="I35" s="50"/>
      <c r="J35" s="50"/>
      <c r="K35" s="106"/>
      <c r="N35" s="61"/>
    </row>
    <row r="36" spans="1:14" s="51" customFormat="1" x14ac:dyDescent="0.2">
      <c r="A36" s="54" t="s">
        <v>25</v>
      </c>
      <c r="B36" s="48"/>
      <c r="C36" s="49">
        <v>0</v>
      </c>
      <c r="D36" s="49">
        <v>0</v>
      </c>
      <c r="E36" s="49">
        <v>0</v>
      </c>
      <c r="F36" s="149">
        <v>0</v>
      </c>
      <c r="G36" s="50"/>
      <c r="H36" s="163">
        <f>D36+D37</f>
        <v>0</v>
      </c>
      <c r="I36" s="163">
        <f>E36+E37</f>
        <v>0</v>
      </c>
      <c r="J36" s="163"/>
      <c r="K36" s="106"/>
      <c r="N36" s="52"/>
    </row>
    <row r="37" spans="1:14" s="51" customFormat="1" x14ac:dyDescent="0.2">
      <c r="A37" s="62" t="s">
        <v>26</v>
      </c>
      <c r="B37" s="56"/>
      <c r="C37" s="57">
        <v>0</v>
      </c>
      <c r="D37" s="57">
        <v>0</v>
      </c>
      <c r="E37" s="57">
        <v>0</v>
      </c>
      <c r="F37" s="154">
        <v>0</v>
      </c>
      <c r="G37" s="50"/>
      <c r="H37" s="50"/>
      <c r="I37" s="50"/>
      <c r="J37" s="50"/>
      <c r="K37" s="106"/>
      <c r="N37" s="52"/>
    </row>
    <row r="38" spans="1:14" s="60" customFormat="1" ht="15" x14ac:dyDescent="0.25">
      <c r="A38" s="58" t="s">
        <v>32</v>
      </c>
      <c r="B38" s="196">
        <v>7</v>
      </c>
      <c r="C38" s="59">
        <f>C39+C40+C41+C42</f>
        <v>175134</v>
      </c>
      <c r="D38" s="59">
        <f>D39+D40+D41+D42</f>
        <v>232172</v>
      </c>
      <c r="E38" s="59">
        <f>E39+E40+E41+E42</f>
        <v>17025</v>
      </c>
      <c r="F38" s="150">
        <f t="shared" si="0"/>
        <v>7.3329255896490526</v>
      </c>
      <c r="G38" s="45"/>
      <c r="H38" s="45"/>
      <c r="I38" s="45"/>
      <c r="J38" s="45"/>
      <c r="K38" s="124"/>
      <c r="N38" s="61"/>
    </row>
    <row r="39" spans="1:14" s="60" customFormat="1" x14ac:dyDescent="0.2">
      <c r="A39" s="47" t="s">
        <v>23</v>
      </c>
      <c r="B39" s="63"/>
      <c r="C39" s="49">
        <v>175134</v>
      </c>
      <c r="D39" s="49">
        <v>227281</v>
      </c>
      <c r="E39" s="49">
        <v>17025</v>
      </c>
      <c r="F39" s="149">
        <f>(E39/D39)*100</f>
        <v>7.4907273375249144</v>
      </c>
      <c r="G39" s="50"/>
      <c r="H39" s="50"/>
      <c r="I39" s="50"/>
      <c r="J39" s="50"/>
      <c r="K39" s="106"/>
      <c r="N39" s="61"/>
    </row>
    <row r="40" spans="1:14" s="60" customFormat="1" x14ac:dyDescent="0.2">
      <c r="A40" s="47" t="s">
        <v>24</v>
      </c>
      <c r="B40" s="63"/>
      <c r="C40" s="49">
        <v>0</v>
      </c>
      <c r="D40" s="49">
        <v>2500</v>
      </c>
      <c r="E40" s="49">
        <v>0</v>
      </c>
      <c r="F40" s="149">
        <v>0</v>
      </c>
      <c r="G40" s="50"/>
      <c r="H40" s="50"/>
      <c r="I40" s="50"/>
      <c r="J40" s="50"/>
      <c r="K40" s="106"/>
      <c r="N40" s="61"/>
    </row>
    <row r="41" spans="1:14" s="51" customFormat="1" x14ac:dyDescent="0.2">
      <c r="A41" s="54" t="s">
        <v>25</v>
      </c>
      <c r="B41" s="48"/>
      <c r="C41" s="49">
        <v>0</v>
      </c>
      <c r="D41" s="49">
        <v>2391</v>
      </c>
      <c r="E41" s="49">
        <v>0</v>
      </c>
      <c r="F41" s="149">
        <f t="shared" si="0"/>
        <v>0</v>
      </c>
      <c r="G41" s="50"/>
      <c r="H41" s="163">
        <f>D41+D42</f>
        <v>2391</v>
      </c>
      <c r="I41" s="163">
        <f>E41+E42</f>
        <v>0</v>
      </c>
      <c r="J41" s="163"/>
      <c r="K41" s="106"/>
      <c r="N41" s="52"/>
    </row>
    <row r="42" spans="1:14" s="51" customFormat="1" x14ac:dyDescent="0.2">
      <c r="A42" s="54" t="s">
        <v>26</v>
      </c>
      <c r="B42" s="48"/>
      <c r="C42" s="49">
        <v>0</v>
      </c>
      <c r="D42" s="49">
        <v>0</v>
      </c>
      <c r="E42" s="49">
        <v>0</v>
      </c>
      <c r="F42" s="154">
        <v>0</v>
      </c>
      <c r="G42" s="50"/>
      <c r="H42" s="50"/>
      <c r="I42" s="50"/>
      <c r="J42" s="50"/>
      <c r="K42" s="106"/>
      <c r="N42" s="52"/>
    </row>
    <row r="43" spans="1:14" s="60" customFormat="1" ht="15" x14ac:dyDescent="0.25">
      <c r="A43" s="58" t="s">
        <v>33</v>
      </c>
      <c r="B43" s="196">
        <v>8</v>
      </c>
      <c r="C43" s="59">
        <f>C44+C45+C46+C47</f>
        <v>96295</v>
      </c>
      <c r="D43" s="59">
        <f>D44+D45+D46+D47</f>
        <v>96071</v>
      </c>
      <c r="E43" s="59">
        <f>E44+E45+E46+E47</f>
        <v>10634</v>
      </c>
      <c r="F43" s="150">
        <f t="shared" si="0"/>
        <v>11.068896961622134</v>
      </c>
      <c r="G43" s="45"/>
      <c r="H43" s="45"/>
      <c r="I43" s="45"/>
      <c r="J43" s="45"/>
      <c r="K43" s="124"/>
      <c r="N43" s="61"/>
    </row>
    <row r="44" spans="1:14" s="60" customFormat="1" x14ac:dyDescent="0.2">
      <c r="A44" s="47" t="s">
        <v>23</v>
      </c>
      <c r="B44" s="63"/>
      <c r="C44" s="49">
        <v>89668</v>
      </c>
      <c r="D44" s="49">
        <v>88945</v>
      </c>
      <c r="E44" s="49">
        <v>9833</v>
      </c>
      <c r="F44" s="149">
        <f t="shared" si="0"/>
        <v>11.055146438810501</v>
      </c>
      <c r="G44" s="50"/>
      <c r="H44" s="50"/>
      <c r="I44" s="50"/>
      <c r="J44" s="50"/>
      <c r="K44" s="106"/>
      <c r="N44" s="61"/>
    </row>
    <row r="45" spans="1:14" s="60" customFormat="1" x14ac:dyDescent="0.2">
      <c r="A45" s="47" t="s">
        <v>24</v>
      </c>
      <c r="B45" s="63"/>
      <c r="C45" s="49">
        <v>6627</v>
      </c>
      <c r="D45" s="49">
        <v>6627</v>
      </c>
      <c r="E45" s="49">
        <v>677</v>
      </c>
      <c r="F45" s="149">
        <f t="shared" si="0"/>
        <v>10.215783914290027</v>
      </c>
      <c r="G45" s="50"/>
      <c r="H45" s="50"/>
      <c r="I45" s="50"/>
      <c r="J45" s="50"/>
      <c r="K45" s="106"/>
      <c r="N45" s="61"/>
    </row>
    <row r="46" spans="1:14" s="51" customFormat="1" x14ac:dyDescent="0.2">
      <c r="A46" s="54" t="s">
        <v>25</v>
      </c>
      <c r="B46" s="48"/>
      <c r="C46" s="49">
        <v>0</v>
      </c>
      <c r="D46" s="49">
        <v>499</v>
      </c>
      <c r="E46" s="49">
        <v>124</v>
      </c>
      <c r="F46" s="149">
        <f t="shared" si="0"/>
        <v>24.849699398797593</v>
      </c>
      <c r="G46" s="50"/>
      <c r="H46" s="163">
        <f>D46+D47</f>
        <v>499</v>
      </c>
      <c r="I46" s="163">
        <f>E46+E47</f>
        <v>124</v>
      </c>
      <c r="J46" s="163"/>
      <c r="K46" s="106"/>
      <c r="N46" s="52"/>
    </row>
    <row r="47" spans="1:14" s="51" customFormat="1" x14ac:dyDescent="0.2">
      <c r="A47" s="62" t="s">
        <v>26</v>
      </c>
      <c r="B47" s="56"/>
      <c r="C47" s="57">
        <v>0</v>
      </c>
      <c r="D47" s="57">
        <v>0</v>
      </c>
      <c r="E47" s="57">
        <v>0</v>
      </c>
      <c r="F47" s="154">
        <v>0</v>
      </c>
      <c r="G47" s="50"/>
      <c r="H47" s="50"/>
      <c r="I47" s="50"/>
      <c r="J47" s="128"/>
      <c r="K47" s="106"/>
      <c r="N47" s="52"/>
    </row>
    <row r="48" spans="1:14" ht="15" customHeight="1" x14ac:dyDescent="0.25">
      <c r="A48" s="68" t="s">
        <v>34</v>
      </c>
      <c r="B48" s="196">
        <v>9</v>
      </c>
      <c r="C48" s="59">
        <f>C49+C50+C51+C52</f>
        <v>23357</v>
      </c>
      <c r="D48" s="312">
        <f>D49+D50+D51+D52</f>
        <v>38096</v>
      </c>
      <c r="E48" s="59">
        <f>E49+E50+E51+E52</f>
        <v>3709</v>
      </c>
      <c r="F48" s="150">
        <f t="shared" si="0"/>
        <v>9.7359302813943724</v>
      </c>
      <c r="G48" s="45"/>
      <c r="H48" s="45"/>
      <c r="I48" s="45"/>
      <c r="J48" s="128"/>
      <c r="K48" s="124"/>
    </row>
    <row r="49" spans="1:14" ht="15" customHeight="1" x14ac:dyDescent="0.2">
      <c r="A49" s="47" t="s">
        <v>23</v>
      </c>
      <c r="B49" s="63"/>
      <c r="C49" s="49">
        <v>22357</v>
      </c>
      <c r="D49" s="223">
        <v>23322</v>
      </c>
      <c r="E49" s="49">
        <v>1010</v>
      </c>
      <c r="F49" s="149">
        <f t="shared" si="0"/>
        <v>4.3306748992367723</v>
      </c>
      <c r="G49" s="50"/>
      <c r="H49" s="50"/>
      <c r="I49" s="50"/>
      <c r="J49" s="128"/>
      <c r="K49" s="106"/>
    </row>
    <row r="50" spans="1:14" ht="15" customHeight="1" x14ac:dyDescent="0.2">
      <c r="A50" s="47" t="s">
        <v>24</v>
      </c>
      <c r="B50" s="63"/>
      <c r="C50" s="49">
        <v>1000</v>
      </c>
      <c r="D50" s="223">
        <v>1485</v>
      </c>
      <c r="E50" s="49">
        <v>0</v>
      </c>
      <c r="F50" s="149">
        <f t="shared" si="0"/>
        <v>0</v>
      </c>
      <c r="G50" s="50"/>
      <c r="H50" s="50"/>
      <c r="I50" s="163">
        <f>D51+D52</f>
        <v>13289</v>
      </c>
      <c r="J50" s="163">
        <f>E51+E52</f>
        <v>2699</v>
      </c>
      <c r="K50" s="106"/>
    </row>
    <row r="51" spans="1:14" s="51" customFormat="1" x14ac:dyDescent="0.2">
      <c r="A51" s="54" t="s">
        <v>25</v>
      </c>
      <c r="B51" s="48"/>
      <c r="C51" s="49">
        <v>0</v>
      </c>
      <c r="D51" s="223">
        <v>4035</v>
      </c>
      <c r="E51" s="49">
        <v>2699</v>
      </c>
      <c r="F51" s="149">
        <f t="shared" si="0"/>
        <v>66.889714993804219</v>
      </c>
      <c r="G51" s="50"/>
      <c r="H51" s="163">
        <f>C8+C9+C13+C14+C18+C19+C24+C25+C29+C30+C34+C35+C39+C40+C44+C45+C49+C50</f>
        <v>731610</v>
      </c>
      <c r="I51" s="163">
        <f>D8+D9+D13+D14+D18+D19+D24+D25+D29+D30+D34+D35+D39+D40+D44+D45+D49+D50</f>
        <v>801162</v>
      </c>
      <c r="J51" s="163">
        <f>E8+E9+E13+E14+E18+E19+E24+E25+E29+E30+E34+E35+E39+E40+E44+E45+E49+E50</f>
        <v>179688</v>
      </c>
      <c r="K51" s="106" t="s">
        <v>91</v>
      </c>
      <c r="N51" s="52"/>
    </row>
    <row r="52" spans="1:14" s="51" customFormat="1" ht="15" thickBot="1" x14ac:dyDescent="0.25">
      <c r="A52" s="69" t="s">
        <v>26</v>
      </c>
      <c r="B52" s="70"/>
      <c r="C52" s="71">
        <v>0</v>
      </c>
      <c r="D52" s="225">
        <v>9254</v>
      </c>
      <c r="E52" s="225">
        <v>0</v>
      </c>
      <c r="F52" s="155">
        <v>0</v>
      </c>
      <c r="G52" s="50"/>
      <c r="H52" s="164">
        <f>C10+C11+C15+C16+C20+C21+C31+C32+C36+C37+C41+C42+C46+C47+C51+C52+C26+C27</f>
        <v>0</v>
      </c>
      <c r="I52" s="164">
        <f>H10+H15+H20+H26+H31+H36+H41+H46+I50</f>
        <v>34838</v>
      </c>
      <c r="J52" s="164">
        <f>I10+I15+I20+I26+I31+I36+I41+I46+J50</f>
        <v>13206</v>
      </c>
      <c r="K52" s="106" t="s">
        <v>88</v>
      </c>
      <c r="N52" s="52"/>
    </row>
    <row r="53" spans="1:14" s="51" customFormat="1" ht="13.5" hidden="1" customHeight="1" x14ac:dyDescent="0.2">
      <c r="A53" s="72"/>
      <c r="B53" s="73"/>
      <c r="C53" s="40">
        <f t="shared" ref="C53:E56" si="1">SUM(C49,C44,C39,C34,C29,C24,C18,C13,C8)</f>
        <v>716525</v>
      </c>
      <c r="D53" s="40">
        <f t="shared" si="1"/>
        <v>771592</v>
      </c>
      <c r="E53" s="40">
        <f t="shared" si="1"/>
        <v>172590</v>
      </c>
      <c r="F53" s="51" t="s">
        <v>35</v>
      </c>
      <c r="J53" s="133"/>
      <c r="K53" s="104"/>
      <c r="L53" s="74"/>
      <c r="N53" s="52"/>
    </row>
    <row r="54" spans="1:14" s="51" customFormat="1" ht="12.75" hidden="1" customHeight="1" x14ac:dyDescent="0.2">
      <c r="A54" s="72"/>
      <c r="B54" s="73"/>
      <c r="C54" s="40">
        <f t="shared" si="1"/>
        <v>15085</v>
      </c>
      <c r="D54" s="40">
        <f t="shared" si="1"/>
        <v>29570</v>
      </c>
      <c r="E54" s="40">
        <f t="shared" si="1"/>
        <v>7098</v>
      </c>
      <c r="F54" s="75" t="s">
        <v>36</v>
      </c>
      <c r="G54" s="75"/>
      <c r="H54" s="75"/>
      <c r="I54" s="75"/>
      <c r="J54" s="128"/>
      <c r="K54" s="104"/>
      <c r="N54" s="52"/>
    </row>
    <row r="55" spans="1:14" s="51" customFormat="1" ht="12.75" hidden="1" customHeight="1" x14ac:dyDescent="0.2">
      <c r="A55" s="72"/>
      <c r="B55" s="73"/>
      <c r="C55" s="40">
        <f t="shared" si="1"/>
        <v>0</v>
      </c>
      <c r="D55" s="40">
        <f t="shared" si="1"/>
        <v>25584</v>
      </c>
      <c r="E55" s="40">
        <f t="shared" si="1"/>
        <v>13206</v>
      </c>
      <c r="F55" s="75" t="s">
        <v>37</v>
      </c>
      <c r="G55" s="75"/>
      <c r="H55" s="75"/>
      <c r="I55" s="75"/>
      <c r="J55" s="128"/>
      <c r="K55" s="104"/>
      <c r="N55" s="52"/>
    </row>
    <row r="56" spans="1:14" s="51" customFormat="1" ht="12.75" hidden="1" customHeight="1" x14ac:dyDescent="0.2">
      <c r="A56" s="72"/>
      <c r="B56" s="73"/>
      <c r="C56" s="40">
        <f t="shared" si="1"/>
        <v>0</v>
      </c>
      <c r="D56" s="40">
        <f t="shared" si="1"/>
        <v>9254</v>
      </c>
      <c r="E56" s="40">
        <f t="shared" si="1"/>
        <v>0</v>
      </c>
      <c r="F56" s="75" t="s">
        <v>38</v>
      </c>
      <c r="G56" s="75"/>
      <c r="H56" s="75"/>
      <c r="I56" s="75"/>
      <c r="J56" s="128"/>
      <c r="K56" s="104"/>
      <c r="N56" s="52"/>
    </row>
    <row r="57" spans="1:14" s="51" customFormat="1" ht="12.75" hidden="1" customHeight="1" x14ac:dyDescent="0.2">
      <c r="A57" s="72"/>
      <c r="B57" s="73"/>
      <c r="C57" s="40" t="e">
        <f>SUM(#REF!,#REF!,#REF!)</f>
        <v>#REF!</v>
      </c>
      <c r="D57" s="40" t="e">
        <f>SUM(#REF!,#REF!,#REF!)</f>
        <v>#REF!</v>
      </c>
      <c r="E57" s="40" t="e">
        <f>SUM(#REF!,#REF!,#REF!)</f>
        <v>#REF!</v>
      </c>
      <c r="F57" s="75" t="s">
        <v>39</v>
      </c>
      <c r="G57" s="75"/>
      <c r="H57" s="75"/>
      <c r="I57" s="75"/>
      <c r="J57" s="128"/>
      <c r="K57" s="104"/>
      <c r="N57" s="52"/>
    </row>
    <row r="58" spans="1:14" s="51" customFormat="1" ht="12.75" hidden="1" customHeight="1" x14ac:dyDescent="0.2">
      <c r="A58" s="72"/>
      <c r="B58" s="73"/>
      <c r="C58" s="76" t="e">
        <f>SUM(C53:C57)</f>
        <v>#REF!</v>
      </c>
      <c r="D58" s="76" t="e">
        <f>SUM(D53:D57)</f>
        <v>#REF!</v>
      </c>
      <c r="E58" s="76" t="e">
        <f>SUM(E53:E57)</f>
        <v>#REF!</v>
      </c>
      <c r="F58" s="75" t="s">
        <v>40</v>
      </c>
      <c r="G58" s="75"/>
      <c r="H58" s="75"/>
      <c r="I58" s="75"/>
      <c r="J58" s="128"/>
      <c r="K58" s="77"/>
      <c r="N58" s="52"/>
    </row>
    <row r="59" spans="1:14" s="51" customFormat="1" ht="12.75" hidden="1" customHeight="1" x14ac:dyDescent="0.2">
      <c r="A59" s="72"/>
      <c r="B59" s="73"/>
      <c r="C59" s="76"/>
      <c r="D59" s="76"/>
      <c r="E59" s="76"/>
      <c r="F59" s="75"/>
      <c r="G59" s="75"/>
      <c r="H59" s="75"/>
      <c r="I59" s="75"/>
      <c r="J59" s="128"/>
      <c r="K59" s="77"/>
      <c r="N59" s="52"/>
    </row>
    <row r="60" spans="1:14" s="51" customFormat="1" ht="12.75" hidden="1" customHeight="1" x14ac:dyDescent="0.2">
      <c r="A60" s="72"/>
      <c r="B60" s="73"/>
      <c r="C60" s="78">
        <f>C7+C12+C17+C23+C28+C33+C38+C43+C48</f>
        <v>737560</v>
      </c>
      <c r="D60" s="76">
        <f>D7+D12+D17+D23+D28+D33+D38+D43+D48</f>
        <v>841950</v>
      </c>
      <c r="E60" s="76">
        <f>E7+E12+E17+E23+E28+E33+E38+E43+E48</f>
        <v>194779</v>
      </c>
      <c r="F60" s="75" t="s">
        <v>41</v>
      </c>
      <c r="G60" s="75"/>
      <c r="H60" s="75"/>
      <c r="I60" s="75"/>
      <c r="J60" s="128"/>
      <c r="K60" s="79"/>
      <c r="N60" s="52"/>
    </row>
    <row r="61" spans="1:14" s="51" customFormat="1" ht="12.75" customHeight="1" thickTop="1" x14ac:dyDescent="0.2">
      <c r="A61" s="72"/>
      <c r="B61" s="73"/>
      <c r="C61" s="78"/>
      <c r="D61" s="76"/>
      <c r="E61" s="76"/>
      <c r="F61" s="75"/>
      <c r="G61" s="75"/>
      <c r="H61" s="75"/>
      <c r="I61" s="75"/>
      <c r="J61" s="128"/>
      <c r="K61" s="79"/>
      <c r="N61" s="52"/>
    </row>
    <row r="62" spans="1:14" s="51" customFormat="1" ht="12.75" customHeight="1" x14ac:dyDescent="0.2">
      <c r="A62" s="72"/>
      <c r="B62" s="73"/>
      <c r="E62" s="296">
        <f>SUM(E48,E43,E38,E33,E28,E23,E17,E12,E7)</f>
        <v>194779</v>
      </c>
      <c r="F62" s="75"/>
      <c r="G62" s="75"/>
      <c r="H62" s="75"/>
      <c r="I62" s="75"/>
      <c r="J62" s="128"/>
      <c r="K62" s="79"/>
      <c r="N62" s="52"/>
    </row>
    <row r="63" spans="1:14" s="51" customFormat="1" ht="12.75" customHeight="1" x14ac:dyDescent="0.2">
      <c r="A63" s="72"/>
      <c r="B63" s="73"/>
      <c r="C63" s="80"/>
      <c r="D63" s="76"/>
      <c r="E63" s="296">
        <f>SUM(C48,C43,C38,C33,C28,C23,C17,C12,C7)</f>
        <v>737560</v>
      </c>
      <c r="F63" s="76"/>
      <c r="G63" s="75"/>
      <c r="H63" s="75"/>
      <c r="I63" s="75"/>
      <c r="J63" s="128"/>
      <c r="K63" s="79"/>
      <c r="N63" s="52"/>
    </row>
    <row r="64" spans="1:14" s="51" customFormat="1" ht="12.75" customHeight="1" x14ac:dyDescent="0.2">
      <c r="A64" s="72"/>
      <c r="B64" s="73"/>
      <c r="C64" s="80"/>
      <c r="D64" s="76"/>
      <c r="E64" s="76"/>
      <c r="F64" s="75"/>
      <c r="G64" s="75"/>
      <c r="H64" s="75"/>
      <c r="I64" s="75"/>
      <c r="J64" s="128"/>
      <c r="K64" s="79"/>
      <c r="N64" s="52"/>
    </row>
    <row r="65" spans="1:15" s="51" customFormat="1" ht="12.75" customHeight="1" x14ac:dyDescent="0.2">
      <c r="A65" s="72"/>
      <c r="B65" s="73"/>
      <c r="C65" s="78"/>
      <c r="D65" s="76"/>
      <c r="E65" s="76"/>
      <c r="F65" s="75"/>
      <c r="G65" s="75"/>
      <c r="H65" s="75"/>
      <c r="I65" s="75"/>
      <c r="J65" s="128"/>
      <c r="K65" s="79"/>
      <c r="N65" s="52"/>
    </row>
    <row r="66" spans="1:15" s="51" customFormat="1" ht="12.75" customHeight="1" x14ac:dyDescent="0.2">
      <c r="A66" s="72"/>
      <c r="B66" s="73"/>
      <c r="C66" s="78"/>
      <c r="D66" s="76"/>
      <c r="E66" s="76"/>
      <c r="F66" s="75"/>
      <c r="G66" s="75"/>
      <c r="H66" s="75"/>
      <c r="I66" s="75"/>
      <c r="J66" s="128"/>
      <c r="K66" s="79"/>
      <c r="N66" s="52"/>
    </row>
    <row r="67" spans="1:15" s="51" customFormat="1" ht="12.75" customHeight="1" x14ac:dyDescent="0.2">
      <c r="A67" s="72"/>
      <c r="B67" s="73"/>
      <c r="C67" s="78"/>
      <c r="D67" s="224"/>
      <c r="E67" s="224"/>
      <c r="F67" s="75"/>
      <c r="G67" s="75"/>
      <c r="H67" s="75"/>
      <c r="I67" s="75"/>
      <c r="J67" s="128"/>
      <c r="K67" s="79"/>
      <c r="N67" s="52"/>
    </row>
    <row r="68" spans="1:15" s="51" customFormat="1" ht="12.75" customHeight="1" x14ac:dyDescent="0.2">
      <c r="A68" s="72"/>
      <c r="B68" s="73"/>
      <c r="C68" s="78"/>
      <c r="D68" s="224"/>
      <c r="E68" s="224"/>
      <c r="F68" s="75"/>
      <c r="G68" s="75"/>
      <c r="H68" s="75"/>
      <c r="I68" s="75"/>
      <c r="J68" s="128"/>
      <c r="K68" s="79"/>
      <c r="N68" s="52"/>
    </row>
    <row r="69" spans="1:15" ht="15" thickBot="1" x14ac:dyDescent="0.25">
      <c r="D69" s="212"/>
      <c r="E69" s="212"/>
      <c r="F69" s="40" t="s">
        <v>0</v>
      </c>
      <c r="G69" s="40"/>
      <c r="H69" s="40"/>
      <c r="I69" s="40"/>
      <c r="J69" s="128"/>
      <c r="K69" s="125"/>
    </row>
    <row r="70" spans="1:15" s="42" customFormat="1" thickTop="1" thickBot="1" x14ac:dyDescent="0.25">
      <c r="A70" s="284" t="s">
        <v>18</v>
      </c>
      <c r="B70" s="285" t="s">
        <v>19</v>
      </c>
      <c r="C70" s="286" t="s">
        <v>20</v>
      </c>
      <c r="D70" s="286" t="s">
        <v>21</v>
      </c>
      <c r="E70" s="286" t="s">
        <v>4</v>
      </c>
      <c r="F70" s="287" t="s">
        <v>5</v>
      </c>
      <c r="G70" s="41"/>
      <c r="H70" s="41"/>
      <c r="I70" s="41"/>
      <c r="J70" s="132"/>
      <c r="K70" s="123"/>
      <c r="N70" s="43"/>
    </row>
    <row r="71" spans="1:15" s="42" customFormat="1" thickTop="1" thickBot="1" x14ac:dyDescent="0.25">
      <c r="A71" s="7">
        <v>1</v>
      </c>
      <c r="B71" s="4">
        <v>2</v>
      </c>
      <c r="C71" s="4">
        <v>3</v>
      </c>
      <c r="D71" s="4">
        <v>4</v>
      </c>
      <c r="E71" s="4">
        <v>5</v>
      </c>
      <c r="F71" s="253" t="s">
        <v>133</v>
      </c>
      <c r="G71" s="41"/>
      <c r="H71" s="41"/>
      <c r="I71" s="41"/>
      <c r="J71" s="132"/>
      <c r="K71" s="123"/>
      <c r="N71" s="43"/>
    </row>
    <row r="72" spans="1:15" s="81" customFormat="1" ht="30.75" thickTop="1" x14ac:dyDescent="0.25">
      <c r="A72" s="68" t="s">
        <v>42</v>
      </c>
      <c r="B72" s="197">
        <v>10</v>
      </c>
      <c r="C72" s="59">
        <f>C73+C78+C83</f>
        <v>487132</v>
      </c>
      <c r="D72" s="59">
        <f>D73+D78+D83</f>
        <v>5611454</v>
      </c>
      <c r="E72" s="59">
        <f>E73+E78+E83</f>
        <v>2822107</v>
      </c>
      <c r="F72" s="150">
        <f t="shared" ref="F72:F119" si="2">(E72/D72)*100</f>
        <v>50.291902954207593</v>
      </c>
      <c r="G72" s="45"/>
      <c r="H72" s="124"/>
      <c r="I72" s="124"/>
      <c r="J72" s="128"/>
      <c r="K72" s="124"/>
      <c r="N72" s="82"/>
    </row>
    <row r="73" spans="1:15" s="81" customFormat="1" x14ac:dyDescent="0.2">
      <c r="A73" s="83" t="s">
        <v>43</v>
      </c>
      <c r="B73" s="84"/>
      <c r="C73" s="85">
        <f>C74+C75+C76+C77</f>
        <v>71456</v>
      </c>
      <c r="D73" s="85">
        <f>D74+D75+D76+D77</f>
        <v>92757</v>
      </c>
      <c r="E73" s="85">
        <f>E74+E75+E76+E77</f>
        <v>72604</v>
      </c>
      <c r="F73" s="149">
        <f t="shared" si="2"/>
        <v>78.273337861293484</v>
      </c>
      <c r="G73" s="50"/>
      <c r="H73" s="50"/>
      <c r="I73" s="50"/>
      <c r="J73" s="134"/>
      <c r="K73" s="127"/>
      <c r="L73" s="138"/>
      <c r="M73" s="138"/>
      <c r="N73" s="126"/>
      <c r="O73" s="138"/>
    </row>
    <row r="74" spans="1:15" s="81" customFormat="1" x14ac:dyDescent="0.2">
      <c r="A74" s="86" t="s">
        <v>23</v>
      </c>
      <c r="B74" s="87"/>
      <c r="C74" s="49">
        <v>56456</v>
      </c>
      <c r="D74" s="49">
        <v>80227</v>
      </c>
      <c r="E74" s="49">
        <v>64574</v>
      </c>
      <c r="F74" s="149">
        <f t="shared" si="2"/>
        <v>80.489112144290573</v>
      </c>
      <c r="G74" s="50"/>
      <c r="H74" s="50"/>
      <c r="I74" s="50"/>
      <c r="J74" s="134"/>
      <c r="K74" s="106"/>
      <c r="L74" s="74"/>
      <c r="M74" s="138"/>
      <c r="N74" s="126"/>
      <c r="O74" s="138"/>
    </row>
    <row r="75" spans="1:15" s="81" customFormat="1" x14ac:dyDescent="0.2">
      <c r="A75" s="47" t="s">
        <v>24</v>
      </c>
      <c r="B75" s="88"/>
      <c r="C75" s="49">
        <v>15000</v>
      </c>
      <c r="D75" s="49">
        <v>12530</v>
      </c>
      <c r="E75" s="49">
        <v>8030</v>
      </c>
      <c r="F75" s="149">
        <f t="shared" si="2"/>
        <v>64.086193136472474</v>
      </c>
      <c r="G75" s="50"/>
      <c r="H75" s="50"/>
      <c r="I75" s="50"/>
      <c r="J75" s="134"/>
      <c r="K75" s="106"/>
      <c r="L75" s="102"/>
      <c r="M75" s="138"/>
      <c r="N75" s="126"/>
      <c r="O75" s="138"/>
    </row>
    <row r="76" spans="1:15" s="81" customFormat="1" x14ac:dyDescent="0.2">
      <c r="A76" s="54" t="s">
        <v>25</v>
      </c>
      <c r="B76" s="87"/>
      <c r="C76" s="49">
        <v>0</v>
      </c>
      <c r="D76" s="49">
        <v>0</v>
      </c>
      <c r="E76" s="49">
        <v>0</v>
      </c>
      <c r="F76" s="149">
        <v>0</v>
      </c>
      <c r="G76" s="50"/>
      <c r="H76" s="50"/>
      <c r="I76" s="50"/>
      <c r="J76" s="134"/>
      <c r="K76" s="106"/>
      <c r="L76" s="139"/>
      <c r="M76" s="138"/>
      <c r="N76" s="126"/>
      <c r="O76" s="138"/>
    </row>
    <row r="77" spans="1:15" s="81" customFormat="1" x14ac:dyDescent="0.2">
      <c r="A77" s="89" t="s">
        <v>26</v>
      </c>
      <c r="B77" s="88"/>
      <c r="C77" s="49">
        <v>0</v>
      </c>
      <c r="D77" s="49">
        <v>0</v>
      </c>
      <c r="E77" s="49">
        <v>0</v>
      </c>
      <c r="F77" s="149">
        <v>0</v>
      </c>
      <c r="G77" s="50"/>
      <c r="H77" s="50"/>
      <c r="I77" s="50"/>
      <c r="J77" s="134"/>
      <c r="K77" s="106"/>
      <c r="L77" s="102"/>
      <c r="M77" s="138"/>
      <c r="N77" s="126"/>
      <c r="O77" s="138"/>
    </row>
    <row r="78" spans="1:15" s="81" customFormat="1" x14ac:dyDescent="0.2">
      <c r="A78" s="90" t="s">
        <v>45</v>
      </c>
      <c r="B78" s="88"/>
      <c r="C78" s="85">
        <f>C79+C80+C81+C82</f>
        <v>415676</v>
      </c>
      <c r="D78" s="85">
        <f>D79+D80+D81+D82</f>
        <v>2511574</v>
      </c>
      <c r="E78" s="85">
        <f>E79+E80+E81+E82</f>
        <v>1210042</v>
      </c>
      <c r="F78" s="149">
        <f t="shared" si="2"/>
        <v>48.178632204346755</v>
      </c>
      <c r="G78" s="50"/>
      <c r="H78" s="50"/>
      <c r="I78" s="50"/>
      <c r="J78" s="128"/>
      <c r="K78" s="127"/>
      <c r="L78" s="138"/>
      <c r="M78" s="138"/>
      <c r="N78" s="126"/>
      <c r="O78" s="138"/>
    </row>
    <row r="79" spans="1:15" s="81" customFormat="1" x14ac:dyDescent="0.2">
      <c r="A79" s="86" t="s">
        <v>23</v>
      </c>
      <c r="B79" s="88"/>
      <c r="C79" s="49">
        <v>415676</v>
      </c>
      <c r="D79" s="49">
        <v>422547</v>
      </c>
      <c r="E79" s="49">
        <v>164848</v>
      </c>
      <c r="F79" s="149">
        <f t="shared" si="2"/>
        <v>39.01293820569073</v>
      </c>
      <c r="G79" s="168"/>
      <c r="H79" s="168"/>
      <c r="I79" s="50"/>
      <c r="J79" s="128"/>
      <c r="K79" s="106"/>
      <c r="L79" s="138"/>
      <c r="M79" s="138"/>
      <c r="N79" s="126"/>
      <c r="O79" s="138"/>
    </row>
    <row r="80" spans="1:15" s="81" customFormat="1" x14ac:dyDescent="0.2">
      <c r="A80" s="47" t="s">
        <v>24</v>
      </c>
      <c r="B80" s="88"/>
      <c r="C80" s="49">
        <v>0</v>
      </c>
      <c r="D80" s="49">
        <v>10758</v>
      </c>
      <c r="E80" s="49">
        <v>10758</v>
      </c>
      <c r="F80" s="149">
        <f t="shared" si="2"/>
        <v>100</v>
      </c>
      <c r="G80" s="50"/>
      <c r="H80" s="50"/>
      <c r="I80" s="50"/>
      <c r="J80" s="128"/>
      <c r="K80" s="106"/>
      <c r="L80" s="138"/>
      <c r="M80" s="138"/>
      <c r="N80" s="126"/>
      <c r="O80" s="138"/>
    </row>
    <row r="81" spans="1:15" s="81" customFormat="1" x14ac:dyDescent="0.2">
      <c r="A81" s="89" t="s">
        <v>25</v>
      </c>
      <c r="B81" s="88"/>
      <c r="C81" s="49">
        <v>0</v>
      </c>
      <c r="D81" s="49">
        <v>2078269</v>
      </c>
      <c r="E81" s="49">
        <v>1034436</v>
      </c>
      <c r="F81" s="149">
        <f t="shared" si="2"/>
        <v>49.77392243256287</v>
      </c>
      <c r="G81" s="50"/>
      <c r="H81" s="50"/>
      <c r="I81" s="50"/>
      <c r="J81" s="134"/>
      <c r="K81" s="106"/>
      <c r="L81" s="138"/>
      <c r="M81" s="138"/>
      <c r="N81" s="126"/>
      <c r="O81" s="138"/>
    </row>
    <row r="82" spans="1:15" s="81" customFormat="1" x14ac:dyDescent="0.2">
      <c r="A82" s="89" t="s">
        <v>26</v>
      </c>
      <c r="B82" s="88"/>
      <c r="C82" s="49">
        <v>0</v>
      </c>
      <c r="D82" s="49">
        <v>0</v>
      </c>
      <c r="E82" s="49">
        <v>0</v>
      </c>
      <c r="F82" s="149">
        <v>0</v>
      </c>
      <c r="G82" s="50"/>
      <c r="H82" s="50"/>
      <c r="I82" s="50"/>
      <c r="J82" s="134"/>
      <c r="K82" s="106"/>
      <c r="L82" s="138"/>
      <c r="M82" s="138"/>
      <c r="N82" s="126"/>
      <c r="O82" s="138"/>
    </row>
    <row r="83" spans="1:15" s="81" customFormat="1" x14ac:dyDescent="0.2">
      <c r="A83" s="90" t="s">
        <v>69</v>
      </c>
      <c r="B83" s="88"/>
      <c r="C83" s="85">
        <f>C84+C85+C86+C87</f>
        <v>0</v>
      </c>
      <c r="D83" s="85">
        <f>D84+D85+D86+D87</f>
        <v>3007123</v>
      </c>
      <c r="E83" s="85">
        <f>E84+E85+E86+E87</f>
        <v>1539461</v>
      </c>
      <c r="F83" s="149">
        <f t="shared" si="2"/>
        <v>51.193815484102245</v>
      </c>
      <c r="G83" s="50"/>
      <c r="H83" s="50"/>
      <c r="I83" s="50"/>
      <c r="J83" s="134"/>
      <c r="K83" s="127"/>
      <c r="L83" s="138"/>
      <c r="M83" s="138"/>
      <c r="N83" s="126"/>
      <c r="O83" s="138"/>
    </row>
    <row r="84" spans="1:15" s="81" customFormat="1" x14ac:dyDescent="0.2">
      <c r="A84" s="86" t="s">
        <v>23</v>
      </c>
      <c r="B84" s="88"/>
      <c r="C84" s="49">
        <v>0</v>
      </c>
      <c r="D84" s="49">
        <v>46</v>
      </c>
      <c r="E84" s="49">
        <v>46</v>
      </c>
      <c r="F84" s="149">
        <f t="shared" si="2"/>
        <v>100</v>
      </c>
      <c r="G84" s="50"/>
      <c r="H84" s="50"/>
      <c r="I84" s="50"/>
      <c r="J84" s="134"/>
      <c r="K84" s="106"/>
      <c r="L84" s="138"/>
      <c r="M84" s="140"/>
      <c r="N84" s="126"/>
      <c r="O84" s="138"/>
    </row>
    <row r="85" spans="1:15" s="81" customFormat="1" x14ac:dyDescent="0.2">
      <c r="A85" s="47" t="s">
        <v>24</v>
      </c>
      <c r="B85" s="88"/>
      <c r="C85" s="49">
        <v>0</v>
      </c>
      <c r="D85" s="49">
        <v>0</v>
      </c>
      <c r="E85" s="49">
        <v>0</v>
      </c>
      <c r="F85" s="149">
        <v>0</v>
      </c>
      <c r="G85" s="50"/>
      <c r="H85" s="50"/>
      <c r="I85" s="50"/>
      <c r="J85" s="134"/>
      <c r="K85" s="106"/>
      <c r="L85" s="138"/>
      <c r="M85" s="141"/>
      <c r="N85" s="126"/>
      <c r="O85" s="138"/>
    </row>
    <row r="86" spans="1:15" s="81" customFormat="1" x14ac:dyDescent="0.2">
      <c r="A86" s="89" t="s">
        <v>25</v>
      </c>
      <c r="B86" s="88"/>
      <c r="C86" s="49">
        <v>0</v>
      </c>
      <c r="D86" s="49">
        <v>3007077</v>
      </c>
      <c r="E86" s="49">
        <v>1539415</v>
      </c>
      <c r="F86" s="149">
        <f t="shared" si="2"/>
        <v>51.193068883836368</v>
      </c>
      <c r="G86" s="50"/>
      <c r="H86" s="50"/>
      <c r="I86" s="50">
        <f>D76+D77+D81+D82+D86+D87</f>
        <v>5085346</v>
      </c>
      <c r="J86" s="50">
        <f>E76+E77+E81+E82+E86+E87</f>
        <v>2573851</v>
      </c>
      <c r="K86" s="106"/>
      <c r="L86" s="138"/>
      <c r="M86" s="126"/>
      <c r="N86" s="126"/>
      <c r="O86" s="138"/>
    </row>
    <row r="87" spans="1:15" s="81" customFormat="1" x14ac:dyDescent="0.2">
      <c r="A87" s="89" t="s">
        <v>26</v>
      </c>
      <c r="B87" s="88"/>
      <c r="C87" s="49">
        <v>0</v>
      </c>
      <c r="D87" s="49">
        <v>0</v>
      </c>
      <c r="E87" s="49">
        <v>0</v>
      </c>
      <c r="F87" s="154">
        <v>0</v>
      </c>
      <c r="G87" s="50"/>
      <c r="H87" s="50"/>
      <c r="I87" s="295"/>
      <c r="J87" s="134"/>
      <c r="K87" s="106"/>
      <c r="L87" s="138"/>
      <c r="M87" s="126"/>
      <c r="N87" s="126"/>
      <c r="O87" s="138"/>
    </row>
    <row r="88" spans="1:15" ht="15" x14ac:dyDescent="0.25">
      <c r="A88" s="58" t="s">
        <v>46</v>
      </c>
      <c r="B88" s="197">
        <v>11</v>
      </c>
      <c r="C88" s="59">
        <f>C89+C94</f>
        <v>211190</v>
      </c>
      <c r="D88" s="59">
        <f>D89+D94</f>
        <v>215863</v>
      </c>
      <c r="E88" s="59">
        <f>E89+E94</f>
        <v>86879</v>
      </c>
      <c r="F88" s="150">
        <f t="shared" si="2"/>
        <v>40.247286473365051</v>
      </c>
      <c r="G88" s="45"/>
      <c r="H88" s="124"/>
      <c r="I88" s="124"/>
      <c r="J88" s="128"/>
      <c r="K88" s="124"/>
      <c r="L88" s="142"/>
      <c r="M88" s="142"/>
      <c r="N88" s="143"/>
      <c r="O88" s="142"/>
    </row>
    <row r="89" spans="1:15" s="51" customFormat="1" x14ac:dyDescent="0.2">
      <c r="A89" s="83" t="s">
        <v>43</v>
      </c>
      <c r="B89" s="91"/>
      <c r="C89" s="85">
        <f>C90+C91+C92+C93</f>
        <v>9583</v>
      </c>
      <c r="D89" s="85">
        <f>D90+D91+D92+D93</f>
        <v>14865</v>
      </c>
      <c r="E89" s="85">
        <f>E90+E91+E92+E93</f>
        <v>6256</v>
      </c>
      <c r="F89" s="149">
        <f t="shared" si="2"/>
        <v>42.08543558694921</v>
      </c>
      <c r="G89" s="92"/>
      <c r="H89" s="92"/>
      <c r="I89" s="92"/>
      <c r="J89" s="128"/>
      <c r="K89" s="127"/>
      <c r="L89" s="103"/>
      <c r="M89" s="103"/>
      <c r="N89" s="104"/>
      <c r="O89" s="103"/>
    </row>
    <row r="90" spans="1:15" s="51" customFormat="1" x14ac:dyDescent="0.2">
      <c r="A90" s="86" t="s">
        <v>23</v>
      </c>
      <c r="B90" s="91"/>
      <c r="C90" s="49">
        <v>9583</v>
      </c>
      <c r="D90" s="49">
        <v>14235</v>
      </c>
      <c r="E90" s="49">
        <v>5756</v>
      </c>
      <c r="F90" s="149">
        <f t="shared" si="2"/>
        <v>40.435546188970847</v>
      </c>
      <c r="G90" s="92"/>
      <c r="H90" s="92"/>
      <c r="I90" s="92"/>
      <c r="J90" s="128"/>
      <c r="K90" s="106"/>
      <c r="L90" s="139"/>
      <c r="M90" s="103"/>
      <c r="N90" s="104"/>
      <c r="O90" s="103"/>
    </row>
    <row r="91" spans="1:15" s="51" customFormat="1" x14ac:dyDescent="0.2">
      <c r="A91" s="47" t="s">
        <v>24</v>
      </c>
      <c r="B91" s="91"/>
      <c r="C91" s="49">
        <v>0</v>
      </c>
      <c r="D91" s="49">
        <v>500</v>
      </c>
      <c r="E91" s="49">
        <v>500</v>
      </c>
      <c r="F91" s="149">
        <f t="shared" si="2"/>
        <v>100</v>
      </c>
      <c r="G91" s="92"/>
      <c r="H91" s="92"/>
      <c r="I91" s="92"/>
      <c r="J91" s="128"/>
      <c r="K91" s="106"/>
      <c r="L91" s="103"/>
      <c r="M91" s="103"/>
      <c r="N91" s="104"/>
      <c r="O91" s="103"/>
    </row>
    <row r="92" spans="1:15" s="51" customFormat="1" x14ac:dyDescent="0.2">
      <c r="A92" s="54" t="s">
        <v>25</v>
      </c>
      <c r="B92" s="91"/>
      <c r="C92" s="49">
        <v>0</v>
      </c>
      <c r="D92" s="223">
        <v>130</v>
      </c>
      <c r="E92" s="49">
        <v>0</v>
      </c>
      <c r="F92" s="149">
        <v>0</v>
      </c>
      <c r="G92" s="92"/>
      <c r="H92" s="92"/>
      <c r="I92" s="92"/>
      <c r="J92" s="128"/>
      <c r="K92" s="106"/>
      <c r="L92" s="103"/>
      <c r="M92" s="103"/>
      <c r="N92" s="104"/>
      <c r="O92" s="103"/>
    </row>
    <row r="93" spans="1:15" s="51" customFormat="1" x14ac:dyDescent="0.2">
      <c r="A93" s="89" t="s">
        <v>26</v>
      </c>
      <c r="B93" s="91"/>
      <c r="C93" s="49">
        <v>0</v>
      </c>
      <c r="D93" s="49">
        <v>0</v>
      </c>
      <c r="E93" s="49">
        <v>0</v>
      </c>
      <c r="F93" s="149">
        <v>0</v>
      </c>
      <c r="G93" s="92"/>
      <c r="H93" s="92"/>
      <c r="I93" s="92"/>
      <c r="J93" s="128"/>
      <c r="K93" s="106"/>
      <c r="L93" s="103"/>
      <c r="M93" s="103"/>
      <c r="N93" s="104"/>
      <c r="O93" s="103"/>
    </row>
    <row r="94" spans="1:15" s="51" customFormat="1" x14ac:dyDescent="0.2">
      <c r="A94" s="90" t="s">
        <v>45</v>
      </c>
      <c r="B94" s="91"/>
      <c r="C94" s="85">
        <f>C95+C96+C97+C98</f>
        <v>201607</v>
      </c>
      <c r="D94" s="313">
        <f>D95+D96+D97+D98</f>
        <v>200998</v>
      </c>
      <c r="E94" s="85">
        <f>E95+E96+E97+E98</f>
        <v>80623</v>
      </c>
      <c r="F94" s="149">
        <f t="shared" si="2"/>
        <v>40.111344391486483</v>
      </c>
      <c r="G94" s="92"/>
      <c r="H94" s="92"/>
      <c r="I94" s="92"/>
      <c r="J94" s="128"/>
      <c r="K94" s="127"/>
      <c r="L94" s="103"/>
      <c r="M94" s="103"/>
      <c r="N94" s="104"/>
      <c r="O94" s="103"/>
    </row>
    <row r="95" spans="1:15" s="51" customFormat="1" x14ac:dyDescent="0.2">
      <c r="A95" s="86" t="s">
        <v>23</v>
      </c>
      <c r="B95" s="91"/>
      <c r="C95" s="49">
        <v>184254</v>
      </c>
      <c r="D95" s="49">
        <v>182113</v>
      </c>
      <c r="E95" s="49">
        <v>76644</v>
      </c>
      <c r="F95" s="149">
        <f t="shared" si="2"/>
        <v>42.085957619719629</v>
      </c>
      <c r="G95" s="92"/>
      <c r="H95" s="92"/>
      <c r="I95" s="92"/>
      <c r="J95" s="128"/>
      <c r="K95" s="106"/>
      <c r="L95" s="103"/>
      <c r="M95" s="103"/>
      <c r="N95" s="104"/>
      <c r="O95" s="103"/>
    </row>
    <row r="96" spans="1:15" s="51" customFormat="1" x14ac:dyDescent="0.2">
      <c r="A96" s="47" t="s">
        <v>24</v>
      </c>
      <c r="B96" s="91"/>
      <c r="C96" s="49">
        <v>17353</v>
      </c>
      <c r="D96" s="49">
        <v>17375</v>
      </c>
      <c r="E96" s="49">
        <v>2739</v>
      </c>
      <c r="F96" s="149">
        <f t="shared" si="2"/>
        <v>15.764028776978417</v>
      </c>
      <c r="G96" s="92"/>
      <c r="H96" s="92"/>
      <c r="I96" s="92">
        <f>D92+D93+D97+D98</f>
        <v>1640</v>
      </c>
      <c r="J96" s="92">
        <f>E92+E93+E97+E98</f>
        <v>1240</v>
      </c>
      <c r="K96" s="106"/>
      <c r="L96" s="103"/>
      <c r="M96" s="103"/>
      <c r="N96" s="104"/>
      <c r="O96" s="103"/>
    </row>
    <row r="97" spans="1:15" s="51" customFormat="1" x14ac:dyDescent="0.2">
      <c r="A97" s="89" t="s">
        <v>25</v>
      </c>
      <c r="B97" s="91"/>
      <c r="C97" s="49">
        <v>0</v>
      </c>
      <c r="D97" s="49">
        <v>1510</v>
      </c>
      <c r="E97" s="49">
        <v>1240</v>
      </c>
      <c r="F97" s="149">
        <f t="shared" si="2"/>
        <v>82.119205298013242</v>
      </c>
      <c r="G97" s="92"/>
      <c r="H97" s="92"/>
      <c r="I97" s="92"/>
      <c r="J97" s="128"/>
      <c r="K97" s="106"/>
      <c r="L97" s="103"/>
      <c r="M97" s="103"/>
      <c r="N97" s="104"/>
      <c r="O97" s="103"/>
    </row>
    <row r="98" spans="1:15" s="51" customFormat="1" x14ac:dyDescent="0.2">
      <c r="A98" s="89" t="s">
        <v>26</v>
      </c>
      <c r="B98" s="91"/>
      <c r="C98" s="49">
        <v>0</v>
      </c>
      <c r="D98" s="49">
        <v>0</v>
      </c>
      <c r="E98" s="49">
        <v>0</v>
      </c>
      <c r="F98" s="154">
        <v>0</v>
      </c>
      <c r="G98" s="92"/>
      <c r="H98" s="92"/>
      <c r="I98" s="92"/>
      <c r="J98" s="128"/>
      <c r="K98" s="106"/>
      <c r="L98" s="103"/>
      <c r="M98" s="103"/>
      <c r="N98" s="104"/>
      <c r="O98" s="103"/>
    </row>
    <row r="99" spans="1:15" ht="15" customHeight="1" x14ac:dyDescent="0.25">
      <c r="A99" s="68" t="s">
        <v>47</v>
      </c>
      <c r="B99" s="197">
        <v>12</v>
      </c>
      <c r="C99" s="59">
        <f>C100+C105</f>
        <v>1382147</v>
      </c>
      <c r="D99" s="59">
        <f>D100+D105</f>
        <v>1399802</v>
      </c>
      <c r="E99" s="59">
        <f>E100+E105</f>
        <v>529211</v>
      </c>
      <c r="F99" s="150">
        <f t="shared" si="2"/>
        <v>37.806132581607969</v>
      </c>
      <c r="G99" s="45"/>
      <c r="H99" s="124"/>
      <c r="I99" s="124"/>
      <c r="J99" s="128"/>
      <c r="K99" s="124"/>
      <c r="L99" s="142"/>
      <c r="M99" s="142"/>
      <c r="N99" s="143"/>
      <c r="O99" s="142"/>
    </row>
    <row r="100" spans="1:15" ht="15" customHeight="1" x14ac:dyDescent="0.2">
      <c r="A100" s="83" t="s">
        <v>43</v>
      </c>
      <c r="B100" s="84"/>
      <c r="C100" s="85">
        <f>C101+C102+C103+C104</f>
        <v>788594</v>
      </c>
      <c r="D100" s="85">
        <f>D101+D102+D103+D104</f>
        <v>788594</v>
      </c>
      <c r="E100" s="297">
        <f>E101+E102+E103+E104</f>
        <v>314026</v>
      </c>
      <c r="F100" s="149">
        <f t="shared" si="2"/>
        <v>39.820997877234667</v>
      </c>
      <c r="G100" s="92"/>
      <c r="H100" s="92"/>
      <c r="I100" s="92"/>
      <c r="J100" s="128"/>
      <c r="K100" s="127"/>
      <c r="L100" s="142"/>
      <c r="M100" s="142"/>
      <c r="N100" s="143"/>
      <c r="O100" s="142"/>
    </row>
    <row r="101" spans="1:15" ht="15" customHeight="1" x14ac:dyDescent="0.2">
      <c r="A101" s="86" t="s">
        <v>23</v>
      </c>
      <c r="B101" s="84"/>
      <c r="C101" s="49">
        <v>782094</v>
      </c>
      <c r="D101" s="49">
        <v>782586</v>
      </c>
      <c r="E101" s="49">
        <v>312026</v>
      </c>
      <c r="F101" s="149">
        <f t="shared" si="2"/>
        <v>39.8711451520983</v>
      </c>
      <c r="G101" s="50"/>
      <c r="H101" s="50"/>
      <c r="I101" s="50"/>
      <c r="J101" s="128"/>
      <c r="K101" s="106"/>
      <c r="L101" s="139"/>
      <c r="M101" s="142"/>
      <c r="N101" s="143"/>
      <c r="O101" s="142"/>
    </row>
    <row r="102" spans="1:15" ht="15" customHeight="1" x14ac:dyDescent="0.2">
      <c r="A102" s="47" t="s">
        <v>24</v>
      </c>
      <c r="B102" s="84"/>
      <c r="C102" s="49">
        <v>6500</v>
      </c>
      <c r="D102" s="49">
        <v>6008</v>
      </c>
      <c r="E102" s="49">
        <v>2000</v>
      </c>
      <c r="F102" s="149">
        <f t="shared" si="2"/>
        <v>33.288948069241016</v>
      </c>
      <c r="G102" s="50"/>
      <c r="H102" s="50"/>
      <c r="I102" s="50"/>
      <c r="J102" s="128"/>
      <c r="K102" s="106"/>
      <c r="L102" s="142"/>
      <c r="M102" s="142"/>
      <c r="N102" s="143"/>
      <c r="O102" s="142"/>
    </row>
    <row r="103" spans="1:15" ht="15" customHeight="1" x14ac:dyDescent="0.2">
      <c r="A103" s="54" t="s">
        <v>25</v>
      </c>
      <c r="B103" s="84"/>
      <c r="C103" s="49">
        <v>0</v>
      </c>
      <c r="D103" s="49">
        <v>0</v>
      </c>
      <c r="E103" s="49">
        <v>0</v>
      </c>
      <c r="F103" s="149">
        <v>0</v>
      </c>
      <c r="G103" s="50"/>
      <c r="H103" s="50"/>
      <c r="I103" s="50"/>
      <c r="J103" s="128"/>
      <c r="K103" s="106"/>
      <c r="L103" s="142"/>
      <c r="M103" s="142"/>
      <c r="N103" s="143"/>
      <c r="O103" s="142"/>
    </row>
    <row r="104" spans="1:15" ht="15" customHeight="1" x14ac:dyDescent="0.2">
      <c r="A104" s="89" t="s">
        <v>26</v>
      </c>
      <c r="B104" s="84"/>
      <c r="C104" s="49">
        <v>0</v>
      </c>
      <c r="D104" s="49">
        <v>0</v>
      </c>
      <c r="E104" s="49">
        <v>0</v>
      </c>
      <c r="F104" s="149">
        <v>0</v>
      </c>
      <c r="G104" s="50"/>
      <c r="H104" s="50"/>
      <c r="I104" s="50"/>
      <c r="J104" s="128"/>
      <c r="K104" s="106"/>
      <c r="L104" s="142"/>
      <c r="M104" s="142"/>
      <c r="N104" s="143"/>
      <c r="O104" s="142"/>
    </row>
    <row r="105" spans="1:15" ht="15" customHeight="1" x14ac:dyDescent="0.2">
      <c r="A105" s="90" t="s">
        <v>45</v>
      </c>
      <c r="B105" s="84"/>
      <c r="C105" s="85">
        <f>C106+C107+C108+C109</f>
        <v>593553</v>
      </c>
      <c r="D105" s="85">
        <f>D106+D107+D108+D109</f>
        <v>611208</v>
      </c>
      <c r="E105" s="85">
        <f>E106+E107+E108+E109</f>
        <v>215185</v>
      </c>
      <c r="F105" s="149">
        <f t="shared" si="2"/>
        <v>35.206509077106318</v>
      </c>
      <c r="G105" s="92"/>
      <c r="H105" s="92"/>
      <c r="I105" s="92"/>
      <c r="J105" s="128"/>
      <c r="K105" s="127"/>
      <c r="L105" s="142"/>
      <c r="M105" s="142"/>
      <c r="N105" s="143"/>
      <c r="O105" s="142"/>
    </row>
    <row r="106" spans="1:15" ht="15" customHeight="1" x14ac:dyDescent="0.2">
      <c r="A106" s="86" t="s">
        <v>23</v>
      </c>
      <c r="B106" s="84"/>
      <c r="C106" s="49">
        <v>523553</v>
      </c>
      <c r="D106" s="49">
        <v>523583</v>
      </c>
      <c r="E106" s="49">
        <v>197010</v>
      </c>
      <c r="F106" s="149">
        <f t="shared" si="2"/>
        <v>37.627272084846147</v>
      </c>
      <c r="G106" s="50"/>
      <c r="H106" s="50"/>
      <c r="I106" s="50"/>
      <c r="J106" s="128"/>
      <c r="K106" s="106"/>
      <c r="L106" s="142"/>
      <c r="M106" s="142"/>
      <c r="N106" s="143"/>
      <c r="O106" s="142"/>
    </row>
    <row r="107" spans="1:15" ht="15" customHeight="1" x14ac:dyDescent="0.2">
      <c r="A107" s="47" t="s">
        <v>24</v>
      </c>
      <c r="B107" s="84"/>
      <c r="C107" s="49">
        <v>70000</v>
      </c>
      <c r="D107" s="49">
        <v>70000</v>
      </c>
      <c r="E107" s="49">
        <v>550</v>
      </c>
      <c r="F107" s="149">
        <f t="shared" si="2"/>
        <v>0.78571428571428581</v>
      </c>
      <c r="G107" s="50"/>
      <c r="H107" s="50"/>
      <c r="I107" s="50"/>
      <c r="J107" s="128"/>
      <c r="K107" s="106"/>
      <c r="L107" s="142"/>
      <c r="M107" s="142"/>
      <c r="N107" s="143"/>
      <c r="O107" s="142"/>
    </row>
    <row r="108" spans="1:15" ht="15" customHeight="1" x14ac:dyDescent="0.2">
      <c r="A108" s="89" t="s">
        <v>25</v>
      </c>
      <c r="B108" s="84"/>
      <c r="C108" s="49">
        <v>0</v>
      </c>
      <c r="D108" s="49">
        <v>0</v>
      </c>
      <c r="E108" s="49">
        <v>0</v>
      </c>
      <c r="F108" s="149">
        <v>0</v>
      </c>
      <c r="G108" s="50"/>
      <c r="H108" s="50"/>
      <c r="I108" s="50">
        <f>D103+D104+D108+D109</f>
        <v>17625</v>
      </c>
      <c r="J108" s="50">
        <f>E103+E104+E108+E109</f>
        <v>17625</v>
      </c>
      <c r="K108" s="106"/>
      <c r="L108" s="142"/>
      <c r="M108" s="142"/>
      <c r="N108" s="143"/>
      <c r="O108" s="142"/>
    </row>
    <row r="109" spans="1:15" ht="15" customHeight="1" x14ac:dyDescent="0.2">
      <c r="A109" s="89" t="s">
        <v>26</v>
      </c>
      <c r="B109" s="84"/>
      <c r="C109" s="49">
        <v>0</v>
      </c>
      <c r="D109" s="49">
        <v>17625</v>
      </c>
      <c r="E109" s="49">
        <v>17625</v>
      </c>
      <c r="F109" s="154">
        <f t="shared" si="2"/>
        <v>100</v>
      </c>
      <c r="G109" s="50"/>
      <c r="H109" s="50"/>
      <c r="I109" s="50"/>
      <c r="J109" s="128"/>
      <c r="K109" s="106"/>
      <c r="L109" s="142"/>
      <c r="M109" s="142"/>
      <c r="N109" s="143"/>
      <c r="O109" s="142"/>
    </row>
    <row r="110" spans="1:15" ht="15" customHeight="1" x14ac:dyDescent="0.25">
      <c r="A110" s="68" t="s">
        <v>48</v>
      </c>
      <c r="B110" s="197">
        <v>13</v>
      </c>
      <c r="C110" s="59">
        <f>C111+C116</f>
        <v>198526</v>
      </c>
      <c r="D110" s="59">
        <f>D111+D116</f>
        <v>220565</v>
      </c>
      <c r="E110" s="59">
        <f>E111+E116</f>
        <v>96186</v>
      </c>
      <c r="F110" s="150">
        <f t="shared" si="2"/>
        <v>43.608913472219072</v>
      </c>
      <c r="G110" s="45"/>
      <c r="H110" s="124"/>
      <c r="I110" s="124"/>
      <c r="J110" s="128"/>
      <c r="K110" s="124"/>
      <c r="L110" s="142"/>
      <c r="M110" s="142"/>
      <c r="N110" s="143"/>
      <c r="O110" s="142"/>
    </row>
    <row r="111" spans="1:15" s="51" customFormat="1" x14ac:dyDescent="0.2">
      <c r="A111" s="83" t="s">
        <v>43</v>
      </c>
      <c r="B111" s="91"/>
      <c r="C111" s="85">
        <f>C112+C113+C114+C115</f>
        <v>67080</v>
      </c>
      <c r="D111" s="85">
        <f>D112+D113+D114+D115</f>
        <v>76079</v>
      </c>
      <c r="E111" s="85">
        <f>E112+E113+E114+E115</f>
        <v>39625</v>
      </c>
      <c r="F111" s="149">
        <f t="shared" si="2"/>
        <v>52.084017928731974</v>
      </c>
      <c r="G111" s="92"/>
      <c r="H111" s="92"/>
      <c r="I111" s="92"/>
      <c r="J111" s="128"/>
      <c r="K111" s="127"/>
      <c r="L111" s="103"/>
      <c r="M111" s="103"/>
      <c r="N111" s="104"/>
      <c r="O111" s="103"/>
    </row>
    <row r="112" spans="1:15" s="51" customFormat="1" x14ac:dyDescent="0.2">
      <c r="A112" s="86" t="s">
        <v>23</v>
      </c>
      <c r="B112" s="91"/>
      <c r="C112" s="49">
        <v>67080</v>
      </c>
      <c r="D112" s="49">
        <v>72079</v>
      </c>
      <c r="E112" s="49">
        <v>35625</v>
      </c>
      <c r="F112" s="149">
        <f t="shared" si="2"/>
        <v>49.42493652797625</v>
      </c>
      <c r="G112" s="50"/>
      <c r="H112" s="50"/>
      <c r="I112" s="50"/>
      <c r="J112" s="128"/>
      <c r="K112" s="106"/>
      <c r="L112" s="139"/>
      <c r="M112" s="103"/>
      <c r="N112" s="104"/>
      <c r="O112" s="103"/>
    </row>
    <row r="113" spans="1:15" s="51" customFormat="1" x14ac:dyDescent="0.2">
      <c r="A113" s="47" t="s">
        <v>24</v>
      </c>
      <c r="B113" s="91"/>
      <c r="C113" s="49">
        <v>0</v>
      </c>
      <c r="D113" s="49">
        <v>4000</v>
      </c>
      <c r="E113" s="49">
        <v>4000</v>
      </c>
      <c r="F113" s="149">
        <f t="shared" si="2"/>
        <v>100</v>
      </c>
      <c r="G113" s="50"/>
      <c r="H113" s="50"/>
      <c r="I113" s="50"/>
      <c r="J113" s="128"/>
      <c r="K113" s="106"/>
      <c r="L113" s="103"/>
      <c r="M113" s="103"/>
      <c r="N113" s="104"/>
      <c r="O113" s="103"/>
    </row>
    <row r="114" spans="1:15" s="51" customFormat="1" x14ac:dyDescent="0.2">
      <c r="A114" s="54" t="s">
        <v>25</v>
      </c>
      <c r="B114" s="91"/>
      <c r="C114" s="49">
        <v>0</v>
      </c>
      <c r="D114" s="49">
        <v>0</v>
      </c>
      <c r="E114" s="49">
        <v>0</v>
      </c>
      <c r="F114" s="149">
        <v>0</v>
      </c>
      <c r="G114" s="50"/>
      <c r="H114" s="50"/>
      <c r="I114" s="50"/>
      <c r="J114" s="128"/>
      <c r="K114" s="106"/>
      <c r="L114" s="103"/>
      <c r="M114" s="103"/>
      <c r="N114" s="104"/>
      <c r="O114" s="103"/>
    </row>
    <row r="115" spans="1:15" s="51" customFormat="1" x14ac:dyDescent="0.2">
      <c r="A115" s="89" t="s">
        <v>26</v>
      </c>
      <c r="B115" s="91"/>
      <c r="C115" s="49">
        <v>0</v>
      </c>
      <c r="D115" s="49">
        <v>0</v>
      </c>
      <c r="E115" s="49">
        <v>0</v>
      </c>
      <c r="F115" s="149">
        <v>0</v>
      </c>
      <c r="G115" s="50"/>
      <c r="H115" s="50"/>
      <c r="I115" s="50"/>
      <c r="J115" s="128"/>
      <c r="K115" s="106"/>
      <c r="L115" s="103"/>
      <c r="M115" s="103"/>
      <c r="N115" s="104"/>
      <c r="O115" s="103"/>
    </row>
    <row r="116" spans="1:15" s="51" customFormat="1" x14ac:dyDescent="0.2">
      <c r="A116" s="90" t="s">
        <v>45</v>
      </c>
      <c r="B116" s="91"/>
      <c r="C116" s="85">
        <f>C117+C118+C119+C120</f>
        <v>131446</v>
      </c>
      <c r="D116" s="85">
        <f>D117+D118+D119+D120</f>
        <v>144486</v>
      </c>
      <c r="E116" s="85">
        <f>E117+E118+E119+E120</f>
        <v>56561</v>
      </c>
      <c r="F116" s="149">
        <f t="shared" si="2"/>
        <v>39.146353279902549</v>
      </c>
      <c r="G116" s="92"/>
      <c r="H116" s="92"/>
      <c r="I116" s="92"/>
      <c r="J116" s="128"/>
      <c r="K116" s="127"/>
      <c r="L116" s="103"/>
      <c r="M116" s="103"/>
      <c r="N116" s="104"/>
      <c r="O116" s="103"/>
    </row>
    <row r="117" spans="1:15" s="51" customFormat="1" x14ac:dyDescent="0.2">
      <c r="A117" s="86" t="s">
        <v>23</v>
      </c>
      <c r="B117" s="91"/>
      <c r="C117" s="49">
        <v>128681</v>
      </c>
      <c r="D117" s="49">
        <v>129580</v>
      </c>
      <c r="E117" s="49">
        <v>52045</v>
      </c>
      <c r="F117" s="149">
        <f t="shared" si="2"/>
        <v>40.164377218706591</v>
      </c>
      <c r="G117" s="50"/>
      <c r="H117" s="50"/>
      <c r="I117" s="50"/>
      <c r="J117" s="128"/>
      <c r="K117" s="106"/>
      <c r="L117" s="103"/>
      <c r="M117" s="103"/>
      <c r="N117" s="104"/>
      <c r="O117" s="103"/>
    </row>
    <row r="118" spans="1:15" s="51" customFormat="1" x14ac:dyDescent="0.2">
      <c r="A118" s="47" t="s">
        <v>24</v>
      </c>
      <c r="B118" s="91"/>
      <c r="C118" s="49">
        <v>2765</v>
      </c>
      <c r="D118" s="49">
        <v>14433</v>
      </c>
      <c r="E118" s="49">
        <v>4043</v>
      </c>
      <c r="F118" s="149">
        <f t="shared" si="2"/>
        <v>28.012194277004088</v>
      </c>
      <c r="G118" s="50"/>
      <c r="H118" s="50"/>
      <c r="I118" s="50">
        <f>D120+D119+D115+D114</f>
        <v>473</v>
      </c>
      <c r="J118" s="50">
        <f>E120+E119+E115+E114</f>
        <v>473</v>
      </c>
      <c r="K118" s="106"/>
      <c r="L118" s="103"/>
      <c r="M118" s="103"/>
      <c r="N118" s="104"/>
      <c r="O118" s="103"/>
    </row>
    <row r="119" spans="1:15" s="51" customFormat="1" x14ac:dyDescent="0.2">
      <c r="A119" s="89" t="s">
        <v>25</v>
      </c>
      <c r="B119" s="91"/>
      <c r="C119" s="49">
        <v>0</v>
      </c>
      <c r="D119" s="49">
        <v>473</v>
      </c>
      <c r="E119" s="49">
        <v>473</v>
      </c>
      <c r="F119" s="149">
        <f t="shared" si="2"/>
        <v>100</v>
      </c>
      <c r="G119" s="50"/>
      <c r="H119" s="163">
        <f>C74+C75+C79+C80+C84+C85+C90+C91+C95+C96+C101+C102+C106+C107+C112+C113+C117+C118</f>
        <v>2278995</v>
      </c>
      <c r="I119" s="163">
        <f>D74+D75+D79+D80+D84+D85+D90+D91+D95+D96+D101+D102+D106+D107+D112+D113+D117+D118</f>
        <v>2342600</v>
      </c>
      <c r="J119" s="163">
        <f>E74+E75+E79+E80+E84+E85+E90+E91+E95+E96+E101+E102+E106+E107+E112+E113+E117+E118</f>
        <v>941194</v>
      </c>
      <c r="K119" s="106" t="s">
        <v>90</v>
      </c>
      <c r="L119" s="103"/>
      <c r="M119" s="103"/>
      <c r="N119" s="104"/>
      <c r="O119" s="103"/>
    </row>
    <row r="120" spans="1:15" s="51" customFormat="1" ht="15" thickBot="1" x14ac:dyDescent="0.25">
      <c r="A120" s="93" t="s">
        <v>26</v>
      </c>
      <c r="B120" s="94"/>
      <c r="C120" s="71">
        <v>0</v>
      </c>
      <c r="D120" s="71">
        <v>0</v>
      </c>
      <c r="E120" s="71">
        <v>0</v>
      </c>
      <c r="F120" s="155">
        <v>0</v>
      </c>
      <c r="G120" s="50"/>
      <c r="H120" s="164">
        <f>C76+C77+C81+C82+C86+C87+C92+C93+C97+C98+C103+C104+C108+C109+C114+C115+C119+C120</f>
        <v>0</v>
      </c>
      <c r="I120" s="164">
        <f>D76+D77+D81+D82+D86+D87+D92+D93+D97+D98+D103+D104+D108+D109+D114+D115+D119+D120</f>
        <v>5105084</v>
      </c>
      <c r="J120" s="164">
        <f>E76+E77+E81+E82+E86+E87+E92+E93+E97+E98+E103+E104+E108+E109+E114+E115+E119+E120</f>
        <v>2593189</v>
      </c>
      <c r="K120" s="106" t="s">
        <v>88</v>
      </c>
      <c r="L120" s="95"/>
      <c r="M120" s="103"/>
      <c r="N120" s="104"/>
      <c r="O120" s="103"/>
    </row>
    <row r="121" spans="1:15" s="51" customFormat="1" ht="15" thickTop="1" x14ac:dyDescent="0.2">
      <c r="A121" s="72"/>
      <c r="B121" s="73"/>
      <c r="C121" s="96"/>
      <c r="D121" s="163"/>
      <c r="E121" s="298"/>
      <c r="F121" s="50"/>
      <c r="G121" s="50"/>
      <c r="H121" s="50"/>
      <c r="I121" s="50"/>
      <c r="J121" s="135"/>
      <c r="K121" s="106"/>
      <c r="L121" s="95"/>
      <c r="M121" s="103"/>
      <c r="N121" s="104"/>
      <c r="O121" s="103"/>
    </row>
    <row r="122" spans="1:15" s="51" customFormat="1" x14ac:dyDescent="0.2">
      <c r="A122" s="72"/>
      <c r="B122" s="73"/>
      <c r="C122" s="96"/>
      <c r="D122" s="96"/>
      <c r="E122" s="298"/>
      <c r="F122" s="50"/>
      <c r="G122" s="50"/>
      <c r="H122" s="50"/>
      <c r="I122" s="50"/>
      <c r="J122" s="135"/>
      <c r="K122" s="106"/>
      <c r="L122" s="95"/>
      <c r="M122" s="103"/>
      <c r="N122" s="104"/>
      <c r="O122" s="103"/>
    </row>
    <row r="123" spans="1:15" s="51" customFormat="1" x14ac:dyDescent="0.2">
      <c r="A123" s="72"/>
      <c r="B123" s="73"/>
      <c r="C123" s="96"/>
      <c r="D123" s="96"/>
      <c r="E123" s="298"/>
      <c r="F123" s="50"/>
      <c r="G123" s="50"/>
      <c r="H123" s="50"/>
      <c r="I123" s="50"/>
      <c r="J123" s="135"/>
      <c r="K123" s="106"/>
      <c r="L123" s="95"/>
      <c r="M123" s="103"/>
      <c r="N123" s="104"/>
      <c r="O123" s="103"/>
    </row>
    <row r="124" spans="1:15" s="51" customFormat="1" x14ac:dyDescent="0.2">
      <c r="A124" s="72"/>
      <c r="B124" s="73"/>
      <c r="C124" s="96"/>
      <c r="D124" s="96"/>
      <c r="E124" s="298"/>
      <c r="F124" s="50"/>
      <c r="G124" s="50"/>
      <c r="H124" s="50"/>
      <c r="I124" s="50"/>
      <c r="J124" s="135"/>
      <c r="K124" s="106"/>
      <c r="L124" s="95"/>
      <c r="M124" s="103"/>
      <c r="N124" s="104"/>
      <c r="O124" s="103"/>
    </row>
    <row r="125" spans="1:15" s="51" customFormat="1" x14ac:dyDescent="0.2">
      <c r="A125" s="72"/>
      <c r="B125" s="73"/>
      <c r="C125" s="96"/>
      <c r="D125" s="96"/>
      <c r="E125" s="96"/>
      <c r="F125" s="50"/>
      <c r="G125" s="50"/>
      <c r="H125" s="50"/>
      <c r="I125" s="50"/>
      <c r="J125" s="135"/>
      <c r="K125" s="106"/>
      <c r="L125" s="95"/>
      <c r="M125" s="103"/>
      <c r="N125" s="104"/>
      <c r="O125" s="103"/>
    </row>
    <row r="126" spans="1:15" s="51" customFormat="1" x14ac:dyDescent="0.2">
      <c r="A126" s="72"/>
      <c r="B126" s="73"/>
      <c r="C126" s="96"/>
      <c r="D126" s="96"/>
      <c r="E126" s="96"/>
      <c r="F126" s="50"/>
      <c r="G126" s="50"/>
      <c r="H126" s="50"/>
      <c r="I126" s="50"/>
      <c r="J126" s="135"/>
      <c r="K126" s="106"/>
      <c r="L126" s="95"/>
      <c r="M126" s="103"/>
      <c r="N126" s="104"/>
      <c r="O126" s="103"/>
    </row>
    <row r="127" spans="1:15" s="51" customFormat="1" x14ac:dyDescent="0.2">
      <c r="A127" s="72"/>
      <c r="B127" s="73"/>
      <c r="C127" s="96"/>
      <c r="D127" s="96"/>
      <c r="E127" s="96"/>
      <c r="F127" s="50"/>
      <c r="G127" s="50"/>
      <c r="H127" s="50"/>
      <c r="I127" s="50"/>
      <c r="J127" s="135"/>
      <c r="K127" s="106"/>
      <c r="L127" s="95"/>
      <c r="M127" s="103"/>
      <c r="N127" s="104"/>
      <c r="O127" s="103"/>
    </row>
    <row r="128" spans="1:15" ht="15" thickBot="1" x14ac:dyDescent="0.25">
      <c r="D128" s="212"/>
      <c r="E128" s="212"/>
      <c r="F128" s="40" t="s">
        <v>0</v>
      </c>
      <c r="G128" s="40"/>
      <c r="H128" s="40"/>
      <c r="I128" s="40"/>
      <c r="J128" s="128"/>
      <c r="K128" s="125"/>
    </row>
    <row r="129" spans="1:15" s="42" customFormat="1" thickTop="1" thickBot="1" x14ac:dyDescent="0.25">
      <c r="A129" s="284" t="s">
        <v>18</v>
      </c>
      <c r="B129" s="285" t="s">
        <v>19</v>
      </c>
      <c r="C129" s="286" t="s">
        <v>20</v>
      </c>
      <c r="D129" s="286" t="s">
        <v>21</v>
      </c>
      <c r="E129" s="286" t="s">
        <v>4</v>
      </c>
      <c r="F129" s="287" t="s">
        <v>5</v>
      </c>
      <c r="G129" s="41"/>
      <c r="H129" s="41"/>
      <c r="I129" s="41"/>
      <c r="J129" s="132"/>
      <c r="K129" s="123"/>
      <c r="N129" s="43"/>
    </row>
    <row r="130" spans="1:15" s="42" customFormat="1" thickTop="1" thickBot="1" x14ac:dyDescent="0.25">
      <c r="A130" s="7">
        <v>1</v>
      </c>
      <c r="B130" s="4">
        <v>2</v>
      </c>
      <c r="C130" s="4">
        <v>3</v>
      </c>
      <c r="D130" s="4">
        <v>4</v>
      </c>
      <c r="E130" s="4">
        <v>5</v>
      </c>
      <c r="F130" s="253" t="s">
        <v>133</v>
      </c>
      <c r="G130" s="41"/>
      <c r="H130" s="41"/>
      <c r="I130" s="41"/>
      <c r="J130" s="132"/>
      <c r="K130" s="123"/>
      <c r="N130" s="43"/>
    </row>
    <row r="131" spans="1:15" s="60" customFormat="1" ht="15.75" thickTop="1" x14ac:dyDescent="0.25">
      <c r="A131" s="97" t="s">
        <v>49</v>
      </c>
      <c r="B131" s="84">
        <v>14</v>
      </c>
      <c r="C131" s="159">
        <f>C132+C137</f>
        <v>277856</v>
      </c>
      <c r="D131" s="159">
        <f>D132+D137</f>
        <v>285651</v>
      </c>
      <c r="E131" s="159">
        <f>E132+E137</f>
        <v>116564</v>
      </c>
      <c r="F131" s="150">
        <f t="shared" ref="F131:F165" si="3">(E131/D131)*100</f>
        <v>40.806438626155696</v>
      </c>
      <c r="G131" s="45"/>
      <c r="H131" s="124"/>
      <c r="I131" s="124"/>
      <c r="J131" s="128"/>
      <c r="K131" s="124"/>
      <c r="L131" s="103"/>
      <c r="M131" s="139"/>
      <c r="N131" s="77"/>
      <c r="O131" s="139"/>
    </row>
    <row r="132" spans="1:15" s="51" customFormat="1" x14ac:dyDescent="0.2">
      <c r="A132" s="83" t="s">
        <v>43</v>
      </c>
      <c r="B132" s="91"/>
      <c r="C132" s="85">
        <f>C133+C134+C135+C136</f>
        <v>27308</v>
      </c>
      <c r="D132" s="85">
        <f>D133+D134+D135+D136</f>
        <v>28480</v>
      </c>
      <c r="E132" s="85">
        <f>E133+E134+E135+E136</f>
        <v>16091</v>
      </c>
      <c r="F132" s="149">
        <f t="shared" si="3"/>
        <v>56.499297752808985</v>
      </c>
      <c r="G132" s="92"/>
      <c r="H132" s="92"/>
      <c r="I132" s="92"/>
      <c r="J132" s="128"/>
      <c r="K132" s="127"/>
      <c r="L132" s="103"/>
      <c r="M132" s="103"/>
      <c r="N132" s="104"/>
      <c r="O132" s="103"/>
    </row>
    <row r="133" spans="1:15" s="51" customFormat="1" x14ac:dyDescent="0.2">
      <c r="A133" s="86" t="s">
        <v>23</v>
      </c>
      <c r="B133" s="91"/>
      <c r="C133" s="49">
        <v>20708</v>
      </c>
      <c r="D133" s="49">
        <v>21285</v>
      </c>
      <c r="E133" s="49">
        <v>8982</v>
      </c>
      <c r="F133" s="149">
        <f t="shared" si="3"/>
        <v>42.198731501057082</v>
      </c>
      <c r="G133" s="50"/>
      <c r="H133" s="50"/>
      <c r="I133" s="50"/>
      <c r="J133" s="128"/>
      <c r="K133" s="106"/>
      <c r="L133" s="139"/>
      <c r="M133" s="103"/>
      <c r="N133" s="104"/>
      <c r="O133" s="103"/>
    </row>
    <row r="134" spans="1:15" s="51" customFormat="1" x14ac:dyDescent="0.2">
      <c r="A134" s="47" t="s">
        <v>24</v>
      </c>
      <c r="B134" s="91"/>
      <c r="C134" s="49">
        <v>6000</v>
      </c>
      <c r="D134" s="49">
        <v>6000</v>
      </c>
      <c r="E134" s="49">
        <v>6000</v>
      </c>
      <c r="F134" s="149">
        <f t="shared" si="3"/>
        <v>100</v>
      </c>
      <c r="G134" s="50"/>
      <c r="H134" s="50"/>
      <c r="I134" s="50"/>
      <c r="J134" s="128"/>
      <c r="K134" s="106"/>
      <c r="L134" s="103"/>
      <c r="M134" s="103"/>
      <c r="N134" s="104"/>
      <c r="O134" s="103"/>
    </row>
    <row r="135" spans="1:15" s="51" customFormat="1" x14ac:dyDescent="0.2">
      <c r="A135" s="54" t="s">
        <v>25</v>
      </c>
      <c r="B135" s="91"/>
      <c r="C135" s="49">
        <v>600</v>
      </c>
      <c r="D135" s="49">
        <v>1195</v>
      </c>
      <c r="E135" s="49">
        <v>1109</v>
      </c>
      <c r="F135" s="149">
        <f t="shared" si="3"/>
        <v>92.803347280334719</v>
      </c>
      <c r="G135" s="50"/>
      <c r="H135" s="50"/>
      <c r="I135" s="50"/>
      <c r="J135" s="128"/>
      <c r="K135" s="106"/>
      <c r="L135" s="103"/>
      <c r="M135" s="103"/>
      <c r="N135" s="104"/>
      <c r="O135" s="103"/>
    </row>
    <row r="136" spans="1:15" s="51" customFormat="1" x14ac:dyDescent="0.2">
      <c r="A136" s="89" t="s">
        <v>26</v>
      </c>
      <c r="B136" s="91"/>
      <c r="C136" s="49">
        <v>0</v>
      </c>
      <c r="D136" s="49">
        <v>0</v>
      </c>
      <c r="E136" s="49">
        <v>0</v>
      </c>
      <c r="F136" s="149">
        <v>0</v>
      </c>
      <c r="G136" s="50"/>
      <c r="H136" s="50"/>
      <c r="I136" s="50"/>
      <c r="J136" s="128"/>
      <c r="K136" s="106"/>
      <c r="L136" s="103"/>
      <c r="M136" s="103"/>
      <c r="N136" s="104"/>
      <c r="O136" s="103"/>
    </row>
    <row r="137" spans="1:15" s="51" customFormat="1" x14ac:dyDescent="0.2">
      <c r="A137" s="90" t="s">
        <v>45</v>
      </c>
      <c r="B137" s="91"/>
      <c r="C137" s="85">
        <f>C138+C139+C140+C141</f>
        <v>250548</v>
      </c>
      <c r="D137" s="85">
        <f>D138+D139+D140+D141</f>
        <v>257171</v>
      </c>
      <c r="E137" s="85">
        <f>E138+E139+E140+E141</f>
        <v>100473</v>
      </c>
      <c r="F137" s="149">
        <f>(E137/D137)*100</f>
        <v>39.068557496762857</v>
      </c>
      <c r="G137" s="92"/>
      <c r="H137" s="92"/>
      <c r="I137" s="92"/>
      <c r="J137" s="128"/>
      <c r="K137" s="127"/>
      <c r="L137" s="103"/>
      <c r="M137" s="103"/>
      <c r="N137" s="104"/>
      <c r="O137" s="103"/>
    </row>
    <row r="138" spans="1:15" s="51" customFormat="1" x14ac:dyDescent="0.2">
      <c r="A138" s="86" t="s">
        <v>23</v>
      </c>
      <c r="B138" s="91"/>
      <c r="C138" s="49">
        <v>240628</v>
      </c>
      <c r="D138" s="49">
        <v>245212</v>
      </c>
      <c r="E138" s="49">
        <v>95892</v>
      </c>
      <c r="F138" s="149">
        <f t="shared" si="3"/>
        <v>39.105753388904297</v>
      </c>
      <c r="G138" s="50"/>
      <c r="H138" s="50"/>
      <c r="I138" s="50"/>
      <c r="J138" s="128"/>
      <c r="K138" s="106"/>
      <c r="L138" s="103"/>
      <c r="M138" s="103"/>
      <c r="N138" s="104"/>
      <c r="O138" s="103"/>
    </row>
    <row r="139" spans="1:15" s="51" customFormat="1" x14ac:dyDescent="0.2">
      <c r="A139" s="47" t="s">
        <v>24</v>
      </c>
      <c r="B139" s="91"/>
      <c r="C139" s="49">
        <v>9920</v>
      </c>
      <c r="D139" s="49">
        <v>9620</v>
      </c>
      <c r="E139" s="49">
        <v>2267</v>
      </c>
      <c r="F139" s="149">
        <f t="shared" si="3"/>
        <v>23.565488565488565</v>
      </c>
      <c r="G139" s="50"/>
      <c r="H139" s="50"/>
      <c r="I139" s="50">
        <f>D135+D136+D140+D141</f>
        <v>3534</v>
      </c>
      <c r="J139" s="50">
        <f>E135+E136+E140+E141</f>
        <v>3423</v>
      </c>
      <c r="K139" s="106"/>
      <c r="L139" s="103"/>
      <c r="M139" s="103"/>
      <c r="N139" s="104"/>
      <c r="O139" s="103"/>
    </row>
    <row r="140" spans="1:15" s="51" customFormat="1" x14ac:dyDescent="0.2">
      <c r="A140" s="89" t="s">
        <v>25</v>
      </c>
      <c r="B140" s="91"/>
      <c r="C140" s="49">
        <v>0</v>
      </c>
      <c r="D140" s="49">
        <v>2339</v>
      </c>
      <c r="E140" s="49">
        <v>2314</v>
      </c>
      <c r="F140" s="149">
        <f t="shared" si="3"/>
        <v>98.931167165455321</v>
      </c>
      <c r="G140" s="50"/>
      <c r="H140" s="50"/>
      <c r="I140" s="50"/>
      <c r="J140" s="128"/>
      <c r="K140" s="106"/>
      <c r="L140" s="103"/>
      <c r="M140" s="103"/>
      <c r="N140" s="104"/>
      <c r="O140" s="103"/>
    </row>
    <row r="141" spans="1:15" s="51" customFormat="1" x14ac:dyDescent="0.2">
      <c r="A141" s="89" t="s">
        <v>26</v>
      </c>
      <c r="B141" s="91"/>
      <c r="C141" s="49">
        <v>0</v>
      </c>
      <c r="D141" s="49">
        <v>0</v>
      </c>
      <c r="E141" s="49">
        <v>0</v>
      </c>
      <c r="F141" s="149">
        <v>0</v>
      </c>
      <c r="G141" s="50"/>
      <c r="H141" s="50"/>
      <c r="I141" s="50"/>
      <c r="J141" s="128"/>
      <c r="K141" s="106"/>
      <c r="L141" s="103"/>
      <c r="M141" s="103"/>
      <c r="N141" s="104"/>
      <c r="O141" s="103"/>
    </row>
    <row r="142" spans="1:15" s="60" customFormat="1" ht="15" x14ac:dyDescent="0.25">
      <c r="A142" s="98" t="s">
        <v>50</v>
      </c>
      <c r="B142" s="198">
        <v>15</v>
      </c>
      <c r="C142" s="160">
        <v>20</v>
      </c>
      <c r="D142" s="160">
        <v>20</v>
      </c>
      <c r="E142" s="160">
        <v>0</v>
      </c>
      <c r="F142" s="153">
        <f t="shared" si="3"/>
        <v>0</v>
      </c>
      <c r="G142" s="45"/>
      <c r="H142" s="45"/>
      <c r="I142" s="45"/>
      <c r="J142" s="128"/>
      <c r="K142" s="124"/>
      <c r="L142" s="76"/>
      <c r="M142" s="139"/>
      <c r="N142" s="77"/>
      <c r="O142" s="139"/>
    </row>
    <row r="143" spans="1:15" s="60" customFormat="1" ht="15" x14ac:dyDescent="0.25">
      <c r="A143" s="98" t="s">
        <v>51</v>
      </c>
      <c r="B143" s="198">
        <v>16</v>
      </c>
      <c r="C143" s="160">
        <v>20</v>
      </c>
      <c r="D143" s="160">
        <v>20</v>
      </c>
      <c r="E143" s="160">
        <v>0</v>
      </c>
      <c r="F143" s="153">
        <v>0</v>
      </c>
      <c r="G143" s="45"/>
      <c r="H143" s="45"/>
      <c r="I143" s="45"/>
      <c r="J143" s="128"/>
      <c r="K143" s="124"/>
      <c r="L143" s="139"/>
      <c r="M143" s="139"/>
      <c r="N143" s="77"/>
      <c r="O143" s="139"/>
    </row>
    <row r="144" spans="1:15" s="60" customFormat="1" ht="15" x14ac:dyDescent="0.25">
      <c r="A144" s="97" t="s">
        <v>103</v>
      </c>
      <c r="B144" s="199">
        <v>17</v>
      </c>
      <c r="C144" s="159">
        <f>C145+C146+C147+C148</f>
        <v>842737</v>
      </c>
      <c r="D144" s="159">
        <f>D145+D146+D147+D148</f>
        <v>837869</v>
      </c>
      <c r="E144" s="159">
        <f>E145+E146+E147+E148</f>
        <v>184625</v>
      </c>
      <c r="F144" s="150">
        <f t="shared" si="3"/>
        <v>22.035067534423639</v>
      </c>
      <c r="G144" s="45"/>
      <c r="H144" s="45"/>
      <c r="I144" s="45"/>
      <c r="J144" s="128"/>
      <c r="K144" s="124"/>
      <c r="L144" s="139"/>
      <c r="M144" s="139"/>
      <c r="N144" s="77"/>
      <c r="O144" s="139"/>
    </row>
    <row r="145" spans="1:15" s="60" customFormat="1" x14ac:dyDescent="0.2">
      <c r="A145" s="47" t="s">
        <v>23</v>
      </c>
      <c r="B145" s="63"/>
      <c r="C145" s="49">
        <v>42504</v>
      </c>
      <c r="D145" s="49">
        <v>40191</v>
      </c>
      <c r="E145" s="49">
        <v>6644</v>
      </c>
      <c r="F145" s="149">
        <f t="shared" si="3"/>
        <v>16.531064168594959</v>
      </c>
      <c r="G145" s="50"/>
      <c r="H145" s="50"/>
      <c r="I145" s="50"/>
      <c r="J145" s="128"/>
      <c r="K145" s="106"/>
      <c r="L145" s="139"/>
      <c r="M145" s="144"/>
      <c r="N145" s="77"/>
      <c r="O145" s="139"/>
    </row>
    <row r="146" spans="1:15" s="60" customFormat="1" x14ac:dyDescent="0.2">
      <c r="A146" s="47" t="s">
        <v>24</v>
      </c>
      <c r="B146" s="63"/>
      <c r="C146" s="49">
        <v>800233</v>
      </c>
      <c r="D146" s="49">
        <v>797678</v>
      </c>
      <c r="E146" s="49">
        <v>177981</v>
      </c>
      <c r="F146" s="149">
        <f t="shared" si="3"/>
        <v>22.312386702403728</v>
      </c>
      <c r="G146" s="50"/>
      <c r="H146" s="50"/>
      <c r="I146" s="50"/>
      <c r="J146" s="128"/>
      <c r="K146" s="106"/>
      <c r="L146" s="139"/>
      <c r="M146" s="145"/>
      <c r="N146" s="77"/>
      <c r="O146" s="139"/>
    </row>
    <row r="147" spans="1:15" s="60" customFormat="1" x14ac:dyDescent="0.2">
      <c r="A147" s="54" t="s">
        <v>25</v>
      </c>
      <c r="B147" s="48"/>
      <c r="C147" s="49">
        <v>0</v>
      </c>
      <c r="D147" s="49">
        <v>0</v>
      </c>
      <c r="E147" s="49">
        <v>0</v>
      </c>
      <c r="F147" s="149">
        <v>0</v>
      </c>
      <c r="G147" s="50"/>
      <c r="H147" s="50"/>
      <c r="I147" s="50"/>
      <c r="J147" s="129"/>
      <c r="K147" s="106"/>
      <c r="L147" s="139"/>
      <c r="M147" s="77"/>
      <c r="N147" s="77"/>
      <c r="O147" s="139"/>
    </row>
    <row r="148" spans="1:15" s="60" customFormat="1" x14ac:dyDescent="0.2">
      <c r="A148" s="62" t="s">
        <v>26</v>
      </c>
      <c r="B148" s="56"/>
      <c r="C148" s="57">
        <v>0</v>
      </c>
      <c r="D148" s="57">
        <v>0</v>
      </c>
      <c r="E148" s="57">
        <v>0</v>
      </c>
      <c r="F148" s="154">
        <v>0</v>
      </c>
      <c r="G148" s="50"/>
      <c r="H148" s="50"/>
      <c r="I148" s="50"/>
      <c r="J148" s="129"/>
      <c r="K148" s="106"/>
      <c r="L148" s="139"/>
      <c r="M148" s="79"/>
      <c r="N148" s="77"/>
      <c r="O148" s="139"/>
    </row>
    <row r="149" spans="1:15" s="60" customFormat="1" ht="15" x14ac:dyDescent="0.25">
      <c r="A149" s="97" t="s">
        <v>52</v>
      </c>
      <c r="B149" s="84" t="s">
        <v>132</v>
      </c>
      <c r="C149" s="159">
        <f>C150+C151+C152+C153</f>
        <v>74876</v>
      </c>
      <c r="D149" s="159">
        <f>D150+D151+D152+D153</f>
        <v>644802</v>
      </c>
      <c r="E149" s="159">
        <f>E150+E151+E152+E153+E154</f>
        <v>370026</v>
      </c>
      <c r="F149" s="149">
        <f t="shared" si="3"/>
        <v>57.385988256860244</v>
      </c>
      <c r="G149" s="45"/>
      <c r="H149" s="45"/>
      <c r="I149" s="45"/>
      <c r="J149" s="128"/>
      <c r="K149" s="124"/>
      <c r="L149" s="139"/>
      <c r="M149" s="139"/>
      <c r="N149" s="77"/>
      <c r="O149" s="139"/>
    </row>
    <row r="150" spans="1:15" s="60" customFormat="1" x14ac:dyDescent="0.2">
      <c r="A150" s="86" t="s">
        <v>23</v>
      </c>
      <c r="B150" s="84"/>
      <c r="C150" s="49">
        <v>64819</v>
      </c>
      <c r="D150" s="49">
        <v>60448</v>
      </c>
      <c r="E150" s="49">
        <v>13530</v>
      </c>
      <c r="F150" s="149">
        <f t="shared" si="3"/>
        <v>22.382874536791952</v>
      </c>
      <c r="G150" s="50"/>
      <c r="H150" s="50"/>
      <c r="I150" s="50"/>
      <c r="J150" s="128"/>
      <c r="K150" s="106"/>
      <c r="L150" s="139"/>
      <c r="M150" s="139"/>
      <c r="N150" s="77"/>
      <c r="O150" s="139"/>
    </row>
    <row r="151" spans="1:15" s="60" customFormat="1" x14ac:dyDescent="0.2">
      <c r="A151" s="86" t="s">
        <v>24</v>
      </c>
      <c r="B151" s="84"/>
      <c r="C151" s="49">
        <v>1887</v>
      </c>
      <c r="D151" s="49">
        <v>229873</v>
      </c>
      <c r="E151" s="49">
        <v>42875</v>
      </c>
      <c r="F151" s="149">
        <f t="shared" si="3"/>
        <v>18.651603276591857</v>
      </c>
      <c r="G151" s="50"/>
      <c r="H151" s="50"/>
      <c r="I151" s="50"/>
      <c r="J151" s="128"/>
      <c r="K151" s="106"/>
      <c r="L151" s="139"/>
      <c r="M151" s="139"/>
      <c r="N151" s="77"/>
      <c r="O151" s="139"/>
    </row>
    <row r="152" spans="1:15" s="60" customFormat="1" x14ac:dyDescent="0.2">
      <c r="A152" s="54" t="s">
        <v>25</v>
      </c>
      <c r="B152" s="84"/>
      <c r="C152" s="49">
        <v>8170</v>
      </c>
      <c r="D152" s="49">
        <v>304908</v>
      </c>
      <c r="E152" s="49">
        <v>165376</v>
      </c>
      <c r="F152" s="149">
        <f t="shared" si="3"/>
        <v>54.237999658913502</v>
      </c>
      <c r="G152" s="50"/>
      <c r="H152" s="50">
        <f>D152+D153</f>
        <v>354481</v>
      </c>
      <c r="I152" s="50">
        <f>E152+E153</f>
        <v>203179</v>
      </c>
      <c r="J152" s="226" t="s">
        <v>102</v>
      </c>
      <c r="K152" s="106"/>
      <c r="L152" s="139"/>
      <c r="M152" s="139"/>
      <c r="N152" s="77"/>
      <c r="O152" s="139"/>
    </row>
    <row r="153" spans="1:15" s="60" customFormat="1" x14ac:dyDescent="0.2">
      <c r="A153" s="89" t="s">
        <v>26</v>
      </c>
      <c r="B153" s="84"/>
      <c r="C153" s="49">
        <v>0</v>
      </c>
      <c r="D153" s="49">
        <v>49573</v>
      </c>
      <c r="E153" s="49">
        <v>37803</v>
      </c>
      <c r="F153" s="149">
        <f t="shared" si="3"/>
        <v>76.257236802291573</v>
      </c>
      <c r="G153" s="50"/>
      <c r="H153" s="50"/>
      <c r="I153" s="50"/>
      <c r="J153" s="128"/>
      <c r="K153" s="106"/>
      <c r="L153" s="139"/>
      <c r="M153" s="139"/>
      <c r="N153" s="77"/>
      <c r="O153" s="139"/>
    </row>
    <row r="154" spans="1:15" s="60" customFormat="1" x14ac:dyDescent="0.2">
      <c r="A154" s="62" t="s">
        <v>93</v>
      </c>
      <c r="B154" s="84"/>
      <c r="C154" s="49">
        <v>0</v>
      </c>
      <c r="D154" s="49">
        <v>0</v>
      </c>
      <c r="E154" s="49">
        <v>110442</v>
      </c>
      <c r="F154" s="154">
        <v>0</v>
      </c>
      <c r="G154" s="50"/>
      <c r="H154" s="50"/>
      <c r="I154" s="50"/>
      <c r="J154" s="128"/>
      <c r="K154" s="106"/>
      <c r="L154" s="139"/>
      <c r="M154" s="139"/>
      <c r="N154" s="77"/>
      <c r="O154" s="139"/>
    </row>
    <row r="155" spans="1:15" s="60" customFormat="1" ht="15" x14ac:dyDescent="0.25">
      <c r="A155" s="68" t="s">
        <v>98</v>
      </c>
      <c r="B155" s="197">
        <v>99</v>
      </c>
      <c r="C155" s="59">
        <f>C156+C157</f>
        <v>40000</v>
      </c>
      <c r="D155" s="59">
        <f>D156+D157</f>
        <v>40000</v>
      </c>
      <c r="E155" s="59">
        <f>E156+E157</f>
        <v>25785</v>
      </c>
      <c r="F155" s="150">
        <f t="shared" si="3"/>
        <v>64.462500000000006</v>
      </c>
      <c r="G155" s="50"/>
      <c r="H155" s="50"/>
      <c r="I155" s="50"/>
      <c r="J155" s="128"/>
      <c r="K155" s="124"/>
      <c r="L155" s="139"/>
      <c r="M155" s="139"/>
      <c r="N155" s="77"/>
      <c r="O155" s="139"/>
    </row>
    <row r="156" spans="1:15" s="60" customFormat="1" x14ac:dyDescent="0.2">
      <c r="A156" s="86" t="s">
        <v>23</v>
      </c>
      <c r="B156" s="84"/>
      <c r="C156" s="49">
        <v>20000</v>
      </c>
      <c r="D156" s="49">
        <v>26000</v>
      </c>
      <c r="E156" s="49">
        <v>25785</v>
      </c>
      <c r="F156" s="149">
        <f t="shared" si="3"/>
        <v>99.17307692307692</v>
      </c>
      <c r="G156" s="50"/>
      <c r="H156" s="50"/>
      <c r="I156" s="50"/>
      <c r="J156" s="128"/>
      <c r="K156" s="106"/>
      <c r="L156" s="139"/>
      <c r="M156" s="139"/>
      <c r="N156" s="77"/>
      <c r="O156" s="139"/>
    </row>
    <row r="157" spans="1:15" s="60" customFormat="1" x14ac:dyDescent="0.2">
      <c r="A157" s="55" t="s">
        <v>24</v>
      </c>
      <c r="B157" s="101"/>
      <c r="C157" s="57">
        <v>20000</v>
      </c>
      <c r="D157" s="57">
        <v>14000</v>
      </c>
      <c r="E157" s="57">
        <v>0</v>
      </c>
      <c r="F157" s="154">
        <f t="shared" si="3"/>
        <v>0</v>
      </c>
      <c r="G157" s="50"/>
      <c r="H157" s="50"/>
      <c r="I157" s="50"/>
      <c r="J157" s="128"/>
      <c r="K157" s="106"/>
      <c r="L157" s="139"/>
      <c r="M157" s="146"/>
      <c r="N157" s="77"/>
      <c r="O157" s="139"/>
    </row>
    <row r="158" spans="1:15" s="60" customFormat="1" ht="15" x14ac:dyDescent="0.25">
      <c r="A158" s="105" t="s">
        <v>53</v>
      </c>
      <c r="B158" s="84">
        <v>199</v>
      </c>
      <c r="C158" s="159">
        <f>C159</f>
        <v>6223</v>
      </c>
      <c r="D158" s="159">
        <f>D159</f>
        <v>6223</v>
      </c>
      <c r="E158" s="159">
        <f>E159</f>
        <v>2433</v>
      </c>
      <c r="F158" s="150">
        <f t="shared" si="3"/>
        <v>39.096898601960469</v>
      </c>
      <c r="G158" s="50"/>
      <c r="H158" s="50"/>
      <c r="I158" s="50"/>
      <c r="J158" s="128"/>
      <c r="K158" s="124"/>
      <c r="L158" s="76"/>
      <c r="M158" s="139"/>
      <c r="N158" s="77"/>
      <c r="O158" s="139"/>
    </row>
    <row r="159" spans="1:15" s="60" customFormat="1" x14ac:dyDescent="0.2">
      <c r="A159" s="86" t="s">
        <v>23</v>
      </c>
      <c r="B159" s="84"/>
      <c r="C159" s="49">
        <v>6223</v>
      </c>
      <c r="D159" s="49">
        <v>6223</v>
      </c>
      <c r="E159" s="49">
        <v>2433</v>
      </c>
      <c r="F159" s="149">
        <f t="shared" si="3"/>
        <v>39.096898601960469</v>
      </c>
      <c r="G159" s="50"/>
      <c r="H159" s="50"/>
      <c r="I159" s="50"/>
      <c r="J159" s="128"/>
      <c r="K159" s="106"/>
      <c r="L159" s="76"/>
      <c r="M159" s="77"/>
      <c r="N159" s="77"/>
      <c r="O159" s="139"/>
    </row>
    <row r="160" spans="1:15" s="60" customFormat="1" x14ac:dyDescent="0.2">
      <c r="A160" s="55" t="s">
        <v>24</v>
      </c>
      <c r="B160" s="101"/>
      <c r="C160" s="57">
        <v>0</v>
      </c>
      <c r="D160" s="57">
        <v>0</v>
      </c>
      <c r="E160" s="57">
        <v>0</v>
      </c>
      <c r="F160" s="154">
        <v>0</v>
      </c>
      <c r="G160" s="50"/>
      <c r="H160" s="50"/>
      <c r="I160" s="50"/>
      <c r="J160" s="128"/>
      <c r="K160" s="106"/>
      <c r="L160" s="76"/>
      <c r="M160" s="77"/>
      <c r="N160" s="77"/>
      <c r="O160" s="139"/>
    </row>
    <row r="161" spans="1:15" ht="26.25" customHeight="1" x14ac:dyDescent="0.25">
      <c r="A161" s="318" t="s">
        <v>54</v>
      </c>
      <c r="B161" s="319"/>
      <c r="C161" s="157">
        <f>C7+C12+C17+C23+C28+C33+C38+C43+C48+C72+C88+C99+C110+C131+C142+C143+C144+C149+C155+C158</f>
        <v>4258287</v>
      </c>
      <c r="D161" s="157">
        <f>D7+D12+D17+D23+D28+D33+D38+D43+D48+D72+D88+D99+D110+D131+D142+D143+D144+D149+D155+D158</f>
        <v>10104219</v>
      </c>
      <c r="E161" s="157">
        <f>E7+E12+E17+E23+E28+E33+E38+E43+E48+E72+E88+E99+E110+E131+E142+E143+E144+E149+E155+E158</f>
        <v>4428595</v>
      </c>
      <c r="F161" s="153">
        <f t="shared" si="3"/>
        <v>43.82916680645976</v>
      </c>
      <c r="G161" s="213"/>
      <c r="H161" s="163">
        <f>C133+C134+C138+C139+C142+C143+C145+C146+C150+C151+C159+C160</f>
        <v>1192962</v>
      </c>
      <c r="I161" s="163">
        <f>D133+D134+D138+D139+D142+D143+D145+D146+D150+D151+D159+D160</f>
        <v>1416570</v>
      </c>
      <c r="J161" s="163">
        <f>E133+E134+E138+E139+E142+E143+E145+E146+E150+E151+E159+E160</f>
        <v>356604</v>
      </c>
      <c r="K161" s="192" t="s">
        <v>89</v>
      </c>
      <c r="L161" s="76"/>
      <c r="M161" s="142"/>
      <c r="N161" s="143"/>
      <c r="O161" s="142"/>
    </row>
    <row r="162" spans="1:15" ht="22.5" customHeight="1" x14ac:dyDescent="0.2">
      <c r="A162" s="214" t="s">
        <v>7</v>
      </c>
      <c r="B162" s="215"/>
      <c r="C162" s="49">
        <v>6223</v>
      </c>
      <c r="D162" s="49">
        <v>6223</v>
      </c>
      <c r="E162" s="49">
        <v>112413</v>
      </c>
      <c r="F162" s="154">
        <f>(E162/D162)*100</f>
        <v>1806.4116985376827</v>
      </c>
      <c r="G162" s="50"/>
      <c r="H162" s="162">
        <f>C135+C136+C140+C141+C147+C148+C152+C153</f>
        <v>8770</v>
      </c>
      <c r="I162" s="162">
        <f>D135+D136+D140+D141+D147+D148+D152+D153</f>
        <v>358015</v>
      </c>
      <c r="J162" s="162">
        <f>E135+E136+E140+E141+E147+E148+E152+E153</f>
        <v>206602</v>
      </c>
      <c r="K162" s="125" t="s">
        <v>88</v>
      </c>
      <c r="L162" s="76"/>
      <c r="M162" s="142"/>
      <c r="N162" s="143"/>
      <c r="O162" s="142"/>
    </row>
    <row r="163" spans="1:15" ht="48" thickBot="1" x14ac:dyDescent="0.3">
      <c r="A163" s="216" t="s">
        <v>55</v>
      </c>
      <c r="B163" s="217"/>
      <c r="C163" s="193">
        <f>C161-C162</f>
        <v>4252064</v>
      </c>
      <c r="D163" s="156">
        <f>D161-D162</f>
        <v>10097996</v>
      </c>
      <c r="E163" s="156">
        <f>E161-E162</f>
        <v>4316182</v>
      </c>
      <c r="F163" s="152">
        <f>(E163/D163)*100</f>
        <v>42.742956127136509</v>
      </c>
      <c r="G163" s="213"/>
      <c r="H163" s="45"/>
      <c r="I163" s="45"/>
      <c r="J163" s="137"/>
      <c r="K163" s="131"/>
      <c r="L163" s="74"/>
      <c r="M163" s="142"/>
      <c r="N163" s="143"/>
      <c r="O163" s="142"/>
    </row>
    <row r="164" spans="1:15" ht="24" customHeight="1" thickTop="1" x14ac:dyDescent="0.25">
      <c r="A164" s="218" t="s">
        <v>96</v>
      </c>
      <c r="B164" s="161"/>
      <c r="C164" s="238">
        <v>65063</v>
      </c>
      <c r="D164" s="238">
        <v>65063</v>
      </c>
      <c r="E164" s="238">
        <v>0</v>
      </c>
      <c r="F164" s="150">
        <f t="shared" si="3"/>
        <v>0</v>
      </c>
      <c r="G164" s="45"/>
      <c r="H164" s="45"/>
      <c r="I164" s="45"/>
      <c r="J164" s="136"/>
      <c r="K164" s="130"/>
      <c r="L164" s="76"/>
      <c r="M164" s="142"/>
      <c r="N164" s="143"/>
      <c r="O164" s="142"/>
    </row>
    <row r="165" spans="1:15" ht="48" thickBot="1" x14ac:dyDescent="0.3">
      <c r="A165" s="216" t="s">
        <v>71</v>
      </c>
      <c r="B165" s="217"/>
      <c r="C165" s="156">
        <f>C161-C162+C164</f>
        <v>4317127</v>
      </c>
      <c r="D165" s="156">
        <f>D161-D162+D164</f>
        <v>10163059</v>
      </c>
      <c r="E165" s="156">
        <f>E161-E162+E164</f>
        <v>4316182</v>
      </c>
      <c r="F165" s="152">
        <f t="shared" si="3"/>
        <v>42.469319522793285</v>
      </c>
      <c r="G165" s="45"/>
      <c r="H165" s="45"/>
      <c r="I165" s="45"/>
      <c r="J165" s="137"/>
      <c r="K165" s="131"/>
      <c r="L165" s="74"/>
      <c r="M165" s="142"/>
      <c r="N165" s="143"/>
      <c r="O165" s="142"/>
    </row>
    <row r="166" spans="1:15" hidden="1" x14ac:dyDescent="0.2">
      <c r="C166" s="37" t="e">
        <f>SUM(C150,#REF!,C159,C156)</f>
        <v>#REF!</v>
      </c>
      <c r="D166" s="37" t="e">
        <f>SUM(D150,#REF!,#REF!,#REF!,#REF!,#REF!,#REF!,#REF!,#REF!,#REF!,#REF!,#REF!,#REF!,#REF!,#REF!,#REF!,#REF!,#REF!,D156,D159,#REF!)</f>
        <v>#REF!</v>
      </c>
      <c r="F166" s="108" t="s">
        <v>35</v>
      </c>
      <c r="G166" s="108"/>
      <c r="H166" s="108"/>
      <c r="I166" s="108"/>
      <c r="J166" s="100"/>
      <c r="K166" s="38" t="e">
        <f>SUM(K150,#REF!,#REF!,#REF!,#REF!,#REF!,#REF!,#REF!,#REF!,#REF!,#REF!,#REF!,#REF!,#REF!,#REF!,#REF!,#REF!,#REF!,K156,K159,#REF!,#REF!,#REF!,#REF!,#REF!,#REF!,#REF!,#REF!,#REF!)</f>
        <v>#REF!</v>
      </c>
      <c r="L166" s="107"/>
    </row>
    <row r="167" spans="1:15" hidden="1" x14ac:dyDescent="0.2">
      <c r="C167" s="37" t="e">
        <f>SUM(C160,C157,#REF!,#REF!,#REF!)</f>
        <v>#REF!</v>
      </c>
      <c r="D167" s="37" t="e">
        <f>SUM(D151,,#REF!,#REF!,#REF!,#REF!,#REF!,#REF!,#REF!,#REF!,#REF!,D157)</f>
        <v>#REF!</v>
      </c>
      <c r="F167" s="108" t="s">
        <v>56</v>
      </c>
      <c r="G167" s="108"/>
      <c r="H167" s="108"/>
      <c r="I167" s="108"/>
      <c r="J167" s="100"/>
      <c r="K167" s="38" t="e">
        <f>SUM(K151,,#REF!,#REF!,#REF!,#REF!,#REF!,#REF!,#REF!,#REF!,#REF!,K157)</f>
        <v>#REF!</v>
      </c>
      <c r="L167" s="107"/>
    </row>
    <row r="168" spans="1:15" hidden="1" x14ac:dyDescent="0.2">
      <c r="C168" s="37" t="e">
        <f>SUM(#REF!,#REF!,#REF!)</f>
        <v>#REF!</v>
      </c>
      <c r="D168" s="37" t="e">
        <f>SUM(#REF!,#REF!,#REF!)</f>
        <v>#REF!</v>
      </c>
      <c r="F168" s="108" t="s">
        <v>39</v>
      </c>
      <c r="G168" s="108"/>
      <c r="H168" s="108"/>
      <c r="I168" s="108"/>
      <c r="J168" s="100"/>
      <c r="K168" s="38" t="e">
        <f>SUM(#REF!,#REF!,#REF!,#REF!,#REF!,#REF!,#REF!,#REF!,#REF!,K153)</f>
        <v>#REF!</v>
      </c>
      <c r="L168" s="107"/>
    </row>
    <row r="169" spans="1:15" ht="15" hidden="1" x14ac:dyDescent="0.25">
      <c r="C169" s="109" t="e">
        <f>SUM(C166:C168)</f>
        <v>#REF!</v>
      </c>
      <c r="D169" s="109" t="e">
        <f>SUM(D166:D168)</f>
        <v>#REF!</v>
      </c>
      <c r="E169" s="109"/>
      <c r="F169" s="110" t="s">
        <v>57</v>
      </c>
      <c r="G169" s="110"/>
      <c r="H169" s="110"/>
      <c r="I169" s="110"/>
      <c r="J169" s="100"/>
      <c r="K169" s="46" t="e">
        <f>SUM(K166:K168)</f>
        <v>#REF!</v>
      </c>
      <c r="L169" s="107"/>
    </row>
    <row r="170" spans="1:15" hidden="1" x14ac:dyDescent="0.2">
      <c r="C170" s="37" t="e">
        <f>C158+#REF!+C149+C155</f>
        <v>#REF!</v>
      </c>
      <c r="D170" s="37" t="e">
        <f>D158+D155+#REF!+#REF!+#REF!+#REF!+#REF!+#REF!+#REF!+#REF!+#REF!+#REF!+#REF!+#REF!+#REF!+#REF!+#REF!+#REF!+#REF!+D149+#REF!</f>
        <v>#REF!</v>
      </c>
      <c r="F170" s="108" t="s">
        <v>58</v>
      </c>
      <c r="G170" s="108"/>
      <c r="H170" s="108"/>
      <c r="I170" s="108"/>
      <c r="J170" s="100"/>
      <c r="K170" s="38" t="e">
        <f>K158+K155+#REF!+#REF!+#REF!+#REF!+#REF!+#REF!+#REF!+#REF!+#REF!+#REF!+#REF!+#REF!+#REF!+#REF!+#REF!+#REF!+#REF!+K149+#REF!+#REF!+#REF!+#REF!+#REF!+#REF!+#REF!+#REF!+#REF!</f>
        <v>#REF!</v>
      </c>
      <c r="L170" s="107"/>
    </row>
    <row r="171" spans="1:15" hidden="1" x14ac:dyDescent="0.2">
      <c r="F171" s="108" t="s">
        <v>59</v>
      </c>
      <c r="G171" s="108"/>
      <c r="H171" s="108"/>
      <c r="I171" s="108"/>
      <c r="J171" s="100"/>
      <c r="K171" s="38" t="e">
        <f>K168+K57</f>
        <v>#REF!</v>
      </c>
      <c r="L171" s="107"/>
    </row>
    <row r="172" spans="1:15" ht="15" hidden="1" x14ac:dyDescent="0.25">
      <c r="C172" s="111" t="e">
        <f>SUM(C169,#REF!,C60)</f>
        <v>#REF!</v>
      </c>
      <c r="D172" s="111" t="e">
        <f>SUM(D169,#REF!,D60)</f>
        <v>#REF!</v>
      </c>
      <c r="E172" s="111"/>
      <c r="F172" s="37" t="s">
        <v>44</v>
      </c>
      <c r="J172" s="100"/>
      <c r="K172" s="112" t="e">
        <f>SUM(K169,#REF!,K60)</f>
        <v>#REF!</v>
      </c>
      <c r="L172" s="107"/>
    </row>
    <row r="173" spans="1:15" hidden="1" x14ac:dyDescent="0.2">
      <c r="C173" s="113">
        <v>59211</v>
      </c>
      <c r="D173" s="113">
        <v>247085</v>
      </c>
      <c r="E173" s="113"/>
      <c r="F173" s="37" t="s">
        <v>60</v>
      </c>
      <c r="J173" s="100"/>
      <c r="K173" s="114">
        <v>245923</v>
      </c>
      <c r="L173" s="107"/>
    </row>
    <row r="174" spans="1:15" ht="18" hidden="1" x14ac:dyDescent="0.25">
      <c r="A174" s="115"/>
      <c r="B174" s="116"/>
      <c r="C174" s="117" t="e">
        <f>C172+C173</f>
        <v>#REF!</v>
      </c>
      <c r="D174" s="117" t="e">
        <f>D172+D173</f>
        <v>#REF!</v>
      </c>
      <c r="E174" s="117"/>
      <c r="F174" s="118" t="s">
        <v>44</v>
      </c>
      <c r="G174" s="118"/>
      <c r="H174" s="118"/>
      <c r="I174" s="118"/>
      <c r="J174" s="100"/>
      <c r="K174" s="119" t="e">
        <f>K172+K173</f>
        <v>#REF!</v>
      </c>
      <c r="L174" s="107"/>
    </row>
    <row r="175" spans="1:15" ht="18.75" thickTop="1" x14ac:dyDescent="0.25">
      <c r="A175" s="115" t="s">
        <v>61</v>
      </c>
      <c r="B175" s="116"/>
      <c r="C175" s="117"/>
      <c r="D175" s="117"/>
      <c r="E175" s="117"/>
      <c r="F175" s="120"/>
      <c r="G175" s="120"/>
      <c r="H175" s="120"/>
      <c r="I175" s="120"/>
      <c r="J175" s="100"/>
      <c r="K175" s="119"/>
      <c r="L175" s="107"/>
    </row>
    <row r="176" spans="1:15" ht="12.75" x14ac:dyDescent="0.2">
      <c r="A176" s="324" t="s">
        <v>62</v>
      </c>
      <c r="B176" s="325"/>
      <c r="C176" s="325"/>
      <c r="D176" s="325"/>
      <c r="E176" s="325"/>
      <c r="F176" s="325"/>
      <c r="G176" s="121"/>
      <c r="H176" s="121"/>
      <c r="I176" s="121"/>
      <c r="J176" s="100"/>
      <c r="K176" s="122"/>
      <c r="L176" s="107"/>
    </row>
    <row r="177" spans="1:14" ht="12.75" x14ac:dyDescent="0.2">
      <c r="A177" s="325"/>
      <c r="B177" s="325"/>
      <c r="C177" s="325"/>
      <c r="D177" s="325"/>
      <c r="E177" s="325"/>
      <c r="F177" s="325"/>
      <c r="G177" s="121"/>
      <c r="H177" s="121"/>
      <c r="I177" s="121"/>
      <c r="J177" s="100"/>
      <c r="K177" s="122"/>
      <c r="L177" s="107"/>
    </row>
    <row r="178" spans="1:14" hidden="1" x14ac:dyDescent="0.2">
      <c r="A178" s="39" t="s">
        <v>63</v>
      </c>
      <c r="J178" s="100"/>
      <c r="L178" s="99"/>
    </row>
    <row r="179" spans="1:14" hidden="1" x14ac:dyDescent="0.2">
      <c r="A179" s="86" t="s">
        <v>23</v>
      </c>
      <c r="J179" s="100"/>
    </row>
    <row r="180" spans="1:14" hidden="1" x14ac:dyDescent="0.2">
      <c r="A180" s="47" t="s">
        <v>24</v>
      </c>
      <c r="J180" s="100"/>
    </row>
    <row r="181" spans="1:14" hidden="1" x14ac:dyDescent="0.2">
      <c r="A181" s="54" t="s">
        <v>25</v>
      </c>
      <c r="J181" s="100"/>
    </row>
    <row r="182" spans="1:14" hidden="1" x14ac:dyDescent="0.2">
      <c r="A182" s="89" t="s">
        <v>26</v>
      </c>
      <c r="J182" s="100"/>
    </row>
    <row r="183" spans="1:14" hidden="1" x14ac:dyDescent="0.2">
      <c r="A183" s="90" t="s">
        <v>45</v>
      </c>
      <c r="J183" s="100"/>
    </row>
    <row r="184" spans="1:14" hidden="1" x14ac:dyDescent="0.2">
      <c r="A184" s="86" t="s">
        <v>23</v>
      </c>
      <c r="J184" s="100"/>
    </row>
    <row r="185" spans="1:14" hidden="1" x14ac:dyDescent="0.2">
      <c r="A185" s="47" t="s">
        <v>24</v>
      </c>
      <c r="J185" s="100"/>
    </row>
    <row r="186" spans="1:14" hidden="1" x14ac:dyDescent="0.2">
      <c r="A186" s="89" t="s">
        <v>25</v>
      </c>
      <c r="J186" s="100"/>
    </row>
    <row r="187" spans="1:14" hidden="1" x14ac:dyDescent="0.2">
      <c r="A187" s="64" t="s">
        <v>26</v>
      </c>
      <c r="J187" s="100"/>
    </row>
    <row r="188" spans="1:14" hidden="1" x14ac:dyDescent="0.2">
      <c r="A188" s="39" t="s">
        <v>39</v>
      </c>
      <c r="J188" s="100"/>
    </row>
    <row r="189" spans="1:14" hidden="1" x14ac:dyDescent="0.2">
      <c r="A189" s="39" t="s">
        <v>54</v>
      </c>
      <c r="J189" s="100"/>
    </row>
    <row r="190" spans="1:14" x14ac:dyDescent="0.2">
      <c r="J190" s="100"/>
    </row>
    <row r="191" spans="1:14" ht="15.75" thickBot="1" x14ac:dyDescent="0.3">
      <c r="A191" s="147" t="s">
        <v>64</v>
      </c>
      <c r="F191" s="265" t="s">
        <v>134</v>
      </c>
      <c r="J191" s="100"/>
    </row>
    <row r="192" spans="1:14" s="42" customFormat="1" thickTop="1" thickBot="1" x14ac:dyDescent="0.25">
      <c r="A192" s="288"/>
      <c r="B192" s="289"/>
      <c r="C192" s="286" t="s">
        <v>20</v>
      </c>
      <c r="D192" s="286" t="s">
        <v>21</v>
      </c>
      <c r="E192" s="286" t="s">
        <v>4</v>
      </c>
      <c r="F192" s="287" t="s">
        <v>5</v>
      </c>
      <c r="G192" s="41"/>
      <c r="H192" s="41"/>
      <c r="I192" s="41"/>
      <c r="J192" s="132"/>
      <c r="K192" s="123"/>
      <c r="N192" s="43"/>
    </row>
    <row r="193" spans="1:14" s="42" customFormat="1" thickTop="1" thickBot="1" x14ac:dyDescent="0.25">
      <c r="A193" s="264">
        <v>1</v>
      </c>
      <c r="B193" s="246"/>
      <c r="C193" s="246">
        <v>2</v>
      </c>
      <c r="D193" s="4">
        <v>3</v>
      </c>
      <c r="E193" s="4">
        <v>4</v>
      </c>
      <c r="F193" s="253" t="s">
        <v>6</v>
      </c>
      <c r="G193" s="41"/>
      <c r="H193" s="41"/>
      <c r="I193" s="41"/>
      <c r="J193" s="132"/>
      <c r="K193" s="123"/>
      <c r="N193" s="43"/>
    </row>
    <row r="194" spans="1:14" ht="15" thickTop="1" x14ac:dyDescent="0.2">
      <c r="A194" s="254" t="s">
        <v>95</v>
      </c>
      <c r="B194" s="258"/>
      <c r="C194" s="260">
        <f>C165-C195-C197-C198-C199</f>
        <v>3335081</v>
      </c>
      <c r="D194" s="262">
        <f>D165-D195-D197-D198-D199</f>
        <v>3403055</v>
      </c>
      <c r="E194" s="262">
        <f>E165-E195-E197-E198-E199</f>
        <v>1288280</v>
      </c>
      <c r="F194" s="239">
        <f t="shared" ref="F194:F200" si="4">(E194/D194)*100</f>
        <v>37.856572991033055</v>
      </c>
      <c r="G194" s="34"/>
      <c r="H194" s="107">
        <f t="shared" ref="H194:J195" si="5">H51+H119+H161</f>
        <v>4203567</v>
      </c>
      <c r="I194" s="107">
        <f t="shared" si="5"/>
        <v>4560332</v>
      </c>
      <c r="J194" s="107">
        <f t="shared" si="5"/>
        <v>1477486</v>
      </c>
      <c r="K194" s="38" t="s">
        <v>92</v>
      </c>
    </row>
    <row r="195" spans="1:14" x14ac:dyDescent="0.2">
      <c r="A195" s="323" t="s">
        <v>70</v>
      </c>
      <c r="B195" s="215"/>
      <c r="C195" s="49">
        <f>H195</f>
        <v>8770</v>
      </c>
      <c r="D195" s="49">
        <f>I197</f>
        <v>5497937</v>
      </c>
      <c r="E195" s="49">
        <f>J197</f>
        <v>2812997</v>
      </c>
      <c r="F195" s="240">
        <f t="shared" si="4"/>
        <v>51.164591373091397</v>
      </c>
      <c r="G195" s="34"/>
      <c r="H195" s="165">
        <f t="shared" si="5"/>
        <v>8770</v>
      </c>
      <c r="I195" s="165">
        <f>I52+I120+I162</f>
        <v>5497937</v>
      </c>
      <c r="J195" s="165">
        <f t="shared" si="5"/>
        <v>2812997</v>
      </c>
    </row>
    <row r="196" spans="1:14" x14ac:dyDescent="0.2">
      <c r="A196" s="323"/>
      <c r="B196" s="215"/>
      <c r="C196" s="49"/>
      <c r="D196" s="49"/>
      <c r="E196" s="49"/>
      <c r="F196" s="240"/>
      <c r="G196" s="34"/>
      <c r="H196" s="166"/>
      <c r="I196" s="37">
        <v>0</v>
      </c>
      <c r="J196" s="211">
        <v>0</v>
      </c>
      <c r="K196" s="219" t="s">
        <v>100</v>
      </c>
    </row>
    <row r="197" spans="1:14" x14ac:dyDescent="0.2">
      <c r="A197" s="255" t="s">
        <v>101</v>
      </c>
      <c r="B197" s="215"/>
      <c r="C197" s="49">
        <v>775031</v>
      </c>
      <c r="D197" s="49">
        <v>1081181</v>
      </c>
      <c r="E197" s="49">
        <v>176450</v>
      </c>
      <c r="F197" s="240">
        <f t="shared" si="4"/>
        <v>16.320116613222023</v>
      </c>
      <c r="G197" s="34"/>
      <c r="H197" s="34"/>
      <c r="I197" s="167">
        <f>I195-I196</f>
        <v>5497937</v>
      </c>
      <c r="J197" s="167">
        <f>J195-J196</f>
        <v>2812997</v>
      </c>
    </row>
    <row r="198" spans="1:14" x14ac:dyDescent="0.2">
      <c r="A198" s="256" t="s">
        <v>72</v>
      </c>
      <c r="B198" s="215"/>
      <c r="C198" s="49">
        <v>158245</v>
      </c>
      <c r="D198" s="49">
        <v>140886</v>
      </c>
      <c r="E198" s="49">
        <v>12670</v>
      </c>
      <c r="F198" s="240">
        <f t="shared" si="4"/>
        <v>8.9930866090314154</v>
      </c>
      <c r="G198" s="34"/>
      <c r="H198" s="34"/>
    </row>
    <row r="199" spans="1:14" x14ac:dyDescent="0.2">
      <c r="A199" s="241" t="s">
        <v>73</v>
      </c>
      <c r="B199" s="215"/>
      <c r="C199" s="49">
        <f>C155</f>
        <v>40000</v>
      </c>
      <c r="D199" s="49">
        <f>D155</f>
        <v>40000</v>
      </c>
      <c r="E199" s="49">
        <f>E155</f>
        <v>25785</v>
      </c>
      <c r="F199" s="240">
        <f t="shared" si="4"/>
        <v>64.462500000000006</v>
      </c>
      <c r="G199" s="34"/>
      <c r="H199" s="34"/>
    </row>
    <row r="200" spans="1:14" ht="15.75" thickBot="1" x14ac:dyDescent="0.3">
      <c r="A200" s="257" t="s">
        <v>68</v>
      </c>
      <c r="B200" s="259"/>
      <c r="C200" s="261">
        <f>C195+C197+C198+C199+C194</f>
        <v>4317127</v>
      </c>
      <c r="D200" s="263">
        <f>D195+D197+D198+D199+D194</f>
        <v>10163059</v>
      </c>
      <c r="E200" s="263">
        <f>E195+E197+E198+E199+E194</f>
        <v>4316182</v>
      </c>
      <c r="F200" s="242">
        <f t="shared" si="4"/>
        <v>42.469319522793285</v>
      </c>
      <c r="G200" s="34"/>
      <c r="H200" s="107"/>
    </row>
    <row r="201" spans="1:14" ht="15" thickTop="1" x14ac:dyDescent="0.2"/>
  </sheetData>
  <mergeCells count="5">
    <mergeCell ref="A161:B161"/>
    <mergeCell ref="A1:F1"/>
    <mergeCell ref="A2:F2"/>
    <mergeCell ref="A195:A196"/>
    <mergeCell ref="A176:F177"/>
  </mergeCells>
  <phoneticPr fontId="17" type="noConversion"/>
  <pageMargins left="0.78740157480314965" right="0.78740157480314965" top="0.78740157480314965" bottom="0.78740157480314965" header="0.51181102362204722" footer="0.51181102362204722"/>
  <pageSetup paperSize="9" scale="85" firstPageNumber="3" orientation="portrait" useFirstPageNumber="1" r:id="rId1"/>
  <headerFooter alignWithMargins="0">
    <oddHeader>&amp;C&amp;"Arial CE,Kurzíva"Příloha č. 2 - Plnění rozpočtu výdajů Olomouckého kraje k 31.05. 2012</oddHeader>
    <oddFooter xml:space="preserve">&amp;L&amp;"Arial,Kurzíva"Zastupitelstvo Olomouckého kraje 29-06-2012
6.3.-Rozpočet Olomouckého kraje 2012-plnění rozpočtu k 31. 05. 2012
Příloha č.2-Plnění rozpočtu výdajů Olomouckého kraje k 31. 05. 2012&amp;R&amp;"Arial,Kurzíva"Strana &amp;P (Celkem 6)
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tabColor indexed="11"/>
  </sheetPr>
  <dimension ref="A1:U45"/>
  <sheetViews>
    <sheetView showGridLines="0" tabSelected="1" view="pageLayout" topLeftCell="A58" zoomScaleNormal="100" workbookViewId="0">
      <selection activeCell="D70" sqref="D70"/>
    </sheetView>
  </sheetViews>
  <sheetFormatPr defaultRowHeight="12.75" x14ac:dyDescent="0.2"/>
  <cols>
    <col min="4" max="4" width="31.42578125" customWidth="1"/>
    <col min="5" max="5" width="15.28515625" customWidth="1"/>
    <col min="6" max="6" width="15.140625" customWidth="1"/>
    <col min="7" max="7" width="14.42578125" customWidth="1"/>
    <col min="8" max="8" width="6.28515625" customWidth="1"/>
  </cols>
  <sheetData>
    <row r="1" spans="1:21" ht="20.25" x14ac:dyDescent="0.3">
      <c r="A1" s="169" t="s">
        <v>137</v>
      </c>
      <c r="B1" s="170"/>
      <c r="C1" s="170"/>
      <c r="D1" s="170"/>
      <c r="E1" s="171"/>
      <c r="F1" s="171"/>
      <c r="G1" s="171"/>
      <c r="H1" s="171"/>
    </row>
    <row r="2" spans="1:21" s="172" customFormat="1" ht="15.75" x14ac:dyDescent="0.25">
      <c r="A2" s="173"/>
      <c r="B2" s="170"/>
      <c r="C2" s="170"/>
      <c r="D2" s="170"/>
      <c r="E2" s="171"/>
      <c r="F2" s="171"/>
      <c r="G2" s="171"/>
      <c r="H2" s="171"/>
    </row>
    <row r="3" spans="1:21" s="172" customFormat="1" ht="14.25" customHeight="1" x14ac:dyDescent="0.25">
      <c r="A3" s="174" t="s">
        <v>74</v>
      </c>
      <c r="B3" s="170"/>
      <c r="C3" s="170"/>
      <c r="D3" s="170"/>
      <c r="E3" s="171"/>
      <c r="F3" s="171"/>
      <c r="G3" s="171"/>
      <c r="H3" s="6"/>
    </row>
    <row r="4" spans="1:21" s="172" customFormat="1" ht="14.25" customHeight="1" thickBot="1" x14ac:dyDescent="0.3">
      <c r="A4" s="174"/>
      <c r="B4" s="170"/>
      <c r="C4" s="170"/>
      <c r="D4" s="170"/>
      <c r="E4" s="171"/>
      <c r="F4" s="171"/>
      <c r="G4" s="171"/>
      <c r="H4" s="293" t="s">
        <v>134</v>
      </c>
    </row>
    <row r="5" spans="1:21" s="172" customFormat="1" ht="14.25" customHeight="1" thickTop="1" thickBot="1" x14ac:dyDescent="0.25">
      <c r="A5" s="290"/>
      <c r="B5" s="291"/>
      <c r="C5" s="291"/>
      <c r="D5" s="292"/>
      <c r="E5" s="4" t="s">
        <v>2</v>
      </c>
      <c r="F5" s="4" t="s">
        <v>3</v>
      </c>
      <c r="G5" s="4" t="s">
        <v>4</v>
      </c>
      <c r="H5" s="8" t="s">
        <v>5</v>
      </c>
    </row>
    <row r="6" spans="1:21" s="172" customFormat="1" ht="14.25" customHeight="1" thickTop="1" thickBot="1" x14ac:dyDescent="0.25">
      <c r="A6" s="326">
        <v>1</v>
      </c>
      <c r="B6" s="327"/>
      <c r="C6" s="327"/>
      <c r="D6" s="328"/>
      <c r="E6" s="277">
        <v>2</v>
      </c>
      <c r="F6" s="277">
        <v>3</v>
      </c>
      <c r="G6" s="277">
        <v>4</v>
      </c>
      <c r="H6" s="278" t="s">
        <v>6</v>
      </c>
    </row>
    <row r="7" spans="1:21" s="175" customFormat="1" ht="16.5" thickTop="1" x14ac:dyDescent="0.25">
      <c r="A7" s="200" t="s">
        <v>75</v>
      </c>
      <c r="B7" s="201"/>
      <c r="C7" s="201"/>
      <c r="D7" s="266"/>
      <c r="E7" s="270">
        <f>Příjmy!B29+Příjmy!B33</f>
        <v>4277127</v>
      </c>
      <c r="F7" s="270">
        <f>Příjmy!C29+Příjmy!C33</f>
        <v>4813736</v>
      </c>
      <c r="G7" s="270">
        <f>Příjmy!D29+Příjmy!D33</f>
        <v>2380589</v>
      </c>
      <c r="H7" s="202">
        <f>(G7/F7)*100</f>
        <v>49.454083065627195</v>
      </c>
      <c r="I7" s="172"/>
      <c r="J7" s="172"/>
      <c r="K7" s="172"/>
      <c r="L7" s="172"/>
      <c r="M7" s="172"/>
      <c r="N7" s="172"/>
      <c r="O7" s="172"/>
      <c r="P7" s="172"/>
      <c r="Q7" s="172"/>
      <c r="R7" s="172"/>
      <c r="S7" s="172"/>
      <c r="T7" s="172"/>
      <c r="U7" s="172"/>
    </row>
    <row r="8" spans="1:21" s="175" customFormat="1" ht="15" x14ac:dyDescent="0.2">
      <c r="A8" s="203" t="s">
        <v>94</v>
      </c>
      <c r="B8" s="204"/>
      <c r="C8" s="204"/>
      <c r="D8" s="267"/>
      <c r="E8" s="271"/>
      <c r="F8" s="271"/>
      <c r="G8" s="275"/>
      <c r="H8" s="205"/>
      <c r="I8" s="172"/>
      <c r="J8" s="172"/>
      <c r="K8" s="172"/>
      <c r="L8" s="172"/>
      <c r="M8" s="172"/>
      <c r="N8" s="172"/>
      <c r="O8" s="172"/>
      <c r="P8" s="172"/>
      <c r="Q8" s="172"/>
      <c r="R8" s="172"/>
      <c r="S8" s="172"/>
      <c r="T8" s="172"/>
      <c r="U8" s="172"/>
    </row>
    <row r="9" spans="1:21" s="175" customFormat="1" ht="15.75" x14ac:dyDescent="0.25">
      <c r="A9" s="206" t="s">
        <v>76</v>
      </c>
      <c r="B9" s="207"/>
      <c r="C9" s="207"/>
      <c r="D9" s="268"/>
      <c r="E9" s="272">
        <f>Výdaje!C194+Výdaje!C198+Výdaje!C197</f>
        <v>4268357</v>
      </c>
      <c r="F9" s="272">
        <f>Výdaje!D194+Výdaje!D198+Výdaje!D197</f>
        <v>4625122</v>
      </c>
      <c r="G9" s="272">
        <f>Výdaje!E194+Výdaje!E198+Výdaje!E197</f>
        <v>1477400</v>
      </c>
      <c r="H9" s="208">
        <f>(G9/F9)*100</f>
        <v>31.942941180794797</v>
      </c>
      <c r="I9" s="172"/>
      <c r="J9" s="172"/>
      <c r="K9" s="172"/>
      <c r="L9" s="172"/>
      <c r="M9" s="172"/>
      <c r="N9" s="172"/>
      <c r="O9" s="172"/>
      <c r="P9" s="172"/>
      <c r="Q9" s="172"/>
      <c r="R9" s="172"/>
      <c r="S9" s="172"/>
      <c r="T9" s="172"/>
      <c r="U9" s="172"/>
    </row>
    <row r="10" spans="1:21" s="175" customFormat="1" ht="15" x14ac:dyDescent="0.2">
      <c r="A10" s="209" t="s">
        <v>97</v>
      </c>
      <c r="B10" s="207"/>
      <c r="C10" s="207"/>
      <c r="D10" s="269"/>
      <c r="E10" s="273"/>
      <c r="F10" s="274"/>
      <c r="G10" s="276"/>
      <c r="H10" s="210"/>
      <c r="I10" s="172"/>
      <c r="J10" s="172"/>
      <c r="K10" s="172"/>
      <c r="L10" s="172"/>
      <c r="M10" s="172"/>
      <c r="N10" s="172"/>
      <c r="O10" s="172"/>
      <c r="P10" s="172"/>
      <c r="Q10" s="172"/>
      <c r="R10" s="172"/>
      <c r="S10" s="172"/>
      <c r="T10" s="172"/>
      <c r="U10" s="172"/>
    </row>
    <row r="11" spans="1:21" s="175" customFormat="1" ht="21.75" customHeight="1" thickBot="1" x14ac:dyDescent="0.3">
      <c r="A11" s="176" t="s">
        <v>77</v>
      </c>
      <c r="B11" s="177"/>
      <c r="C11" s="177"/>
      <c r="D11" s="177"/>
      <c r="E11" s="178"/>
      <c r="F11" s="179"/>
      <c r="G11" s="279">
        <f>G7-G9</f>
        <v>903189</v>
      </c>
      <c r="H11" s="180"/>
      <c r="I11" s="172"/>
      <c r="J11" s="172"/>
      <c r="K11" s="172"/>
      <c r="L11" s="172"/>
      <c r="M11" s="172"/>
      <c r="N11" s="172"/>
      <c r="O11" s="172"/>
      <c r="P11" s="172"/>
      <c r="Q11" s="172"/>
      <c r="R11" s="172"/>
      <c r="S11" s="172"/>
      <c r="T11" s="172"/>
      <c r="U11" s="172"/>
    </row>
    <row r="12" spans="1:21" ht="13.5" thickTop="1" x14ac:dyDescent="0.2"/>
    <row r="37" spans="1:8" ht="15" x14ac:dyDescent="0.25">
      <c r="A37" s="184" t="s">
        <v>81</v>
      </c>
      <c r="B37" s="172"/>
      <c r="C37" s="172"/>
      <c r="D37" s="172"/>
      <c r="E37" s="185"/>
      <c r="F37" s="171"/>
      <c r="G37" s="171"/>
      <c r="H37" s="6"/>
    </row>
    <row r="38" spans="1:8" ht="15.75" thickBot="1" x14ac:dyDescent="0.3">
      <c r="A38" s="184"/>
      <c r="B38" s="172"/>
      <c r="C38" s="172"/>
      <c r="D38" s="172"/>
      <c r="E38" s="185"/>
      <c r="F38" s="171"/>
      <c r="G38" s="171"/>
      <c r="H38" s="293" t="s">
        <v>134</v>
      </c>
    </row>
    <row r="39" spans="1:8" s="172" customFormat="1" ht="14.25" customHeight="1" thickTop="1" thickBot="1" x14ac:dyDescent="0.25">
      <c r="A39" s="290"/>
      <c r="B39" s="291"/>
      <c r="C39" s="291"/>
      <c r="D39" s="292"/>
      <c r="E39" s="4" t="s">
        <v>2</v>
      </c>
      <c r="F39" s="4" t="s">
        <v>3</v>
      </c>
      <c r="G39" s="4" t="s">
        <v>4</v>
      </c>
      <c r="H39" s="8" t="s">
        <v>5</v>
      </c>
    </row>
    <row r="40" spans="1:8" s="172" customFormat="1" ht="14.25" customHeight="1" thickTop="1" thickBot="1" x14ac:dyDescent="0.25">
      <c r="A40" s="326">
        <v>1</v>
      </c>
      <c r="B40" s="327"/>
      <c r="C40" s="327"/>
      <c r="D40" s="328"/>
      <c r="E40" s="277">
        <v>2</v>
      </c>
      <c r="F40" s="277">
        <v>3</v>
      </c>
      <c r="G40" s="277">
        <v>4</v>
      </c>
      <c r="H40" s="278" t="s">
        <v>6</v>
      </c>
    </row>
    <row r="41" spans="1:8" ht="20.25" thickTop="1" x14ac:dyDescent="0.4">
      <c r="A41" s="186" t="s">
        <v>82</v>
      </c>
      <c r="B41" s="187"/>
      <c r="C41" s="187"/>
      <c r="D41" s="188"/>
      <c r="E41" s="280">
        <f>Příjmy!B35</f>
        <v>4317127</v>
      </c>
      <c r="F41" s="280">
        <f>Příjmy!C35</f>
        <v>10163059</v>
      </c>
      <c r="G41" s="280">
        <f>Příjmy!D35</f>
        <v>5411664</v>
      </c>
      <c r="H41" s="283">
        <f>(G41/F41)*100</f>
        <v>53.248377284831271</v>
      </c>
    </row>
    <row r="42" spans="1:8" ht="19.5" x14ac:dyDescent="0.4">
      <c r="A42" s="189" t="s">
        <v>83</v>
      </c>
      <c r="B42" s="190"/>
      <c r="C42" s="190"/>
      <c r="D42" s="191"/>
      <c r="E42" s="281">
        <f>Výdaje!C200</f>
        <v>4317127</v>
      </c>
      <c r="F42" s="281">
        <f>Výdaje!D200</f>
        <v>10163059</v>
      </c>
      <c r="G42" s="281">
        <f>Výdaje!E200</f>
        <v>4316182</v>
      </c>
      <c r="H42" s="282">
        <f>(G42/F42)*100</f>
        <v>42.469319522793285</v>
      </c>
    </row>
    <row r="43" spans="1:8" x14ac:dyDescent="0.2">
      <c r="A43" s="331" t="s">
        <v>84</v>
      </c>
      <c r="B43" s="332"/>
      <c r="C43" s="332"/>
      <c r="D43" s="332"/>
      <c r="E43" s="335">
        <f>E41-E42</f>
        <v>0</v>
      </c>
      <c r="F43" s="337">
        <f>F41-F42</f>
        <v>0</v>
      </c>
      <c r="G43" s="335">
        <f>G41-G42</f>
        <v>1095482</v>
      </c>
      <c r="H43" s="329">
        <v>0</v>
      </c>
    </row>
    <row r="44" spans="1:8" ht="29.25" customHeight="1" thickBot="1" x14ac:dyDescent="0.25">
      <c r="A44" s="333"/>
      <c r="B44" s="334"/>
      <c r="C44" s="334"/>
      <c r="D44" s="334"/>
      <c r="E44" s="336"/>
      <c r="F44" s="338"/>
      <c r="G44" s="339"/>
      <c r="H44" s="330"/>
    </row>
    <row r="45" spans="1:8" ht="13.5" thickTop="1" x14ac:dyDescent="0.2"/>
  </sheetData>
  <mergeCells count="7">
    <mergeCell ref="A6:D6"/>
    <mergeCell ref="A40:D40"/>
    <mergeCell ref="H43:H44"/>
    <mergeCell ref="A43:D44"/>
    <mergeCell ref="E43:E44"/>
    <mergeCell ref="F43:F44"/>
    <mergeCell ref="G43:G44"/>
  </mergeCells>
  <phoneticPr fontId="5" type="noConversion"/>
  <pageMargins left="0.78740157480314965" right="0.59055118110236227" top="0.78740157480314965" bottom="0.78740157480314965" header="0.51181102362204722" footer="0.51181102362204722"/>
  <pageSetup paperSize="9" scale="80" firstPageNumber="6" orientation="portrait" useFirstPageNumber="1" r:id="rId1"/>
  <headerFooter alignWithMargins="0">
    <oddHeader>&amp;C&amp;"Arial CE,Kurzíva"Příloha č. 2 - Plnění rozpočtu výdajů Olomouckého kraje k 31. 05. 2012</oddHeader>
    <oddFooter xml:space="preserve">&amp;L&amp;"Arial CE,Kurzíva"Zastupitelstvo Olomouckého kraje 29-06-2012
6.3.-Rozpočet Olomouckého kraje 2012-plnění rozpočtu k 31. 05. 2012
Příloha č.2-Plnění rozpočtu výdajů Olomouckého kraje k 31. 05. 2012&amp;R&amp;"Arial CE,Kurzíva"Strana &amp;P (Celkem 6)
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35"/>
  <sheetViews>
    <sheetView topLeftCell="A37" workbookViewId="0">
      <selection activeCell="J56" sqref="J56"/>
    </sheetView>
  </sheetViews>
  <sheetFormatPr defaultRowHeight="12.75" x14ac:dyDescent="0.2"/>
  <cols>
    <col min="1" max="1" width="17.42578125" customWidth="1"/>
    <col min="2" max="2" width="19.42578125" customWidth="1"/>
    <col min="3" max="3" width="19.85546875" customWidth="1"/>
  </cols>
  <sheetData>
    <row r="3" spans="1:3" x14ac:dyDescent="0.2">
      <c r="A3" s="183"/>
      <c r="B3" s="183" t="s">
        <v>79</v>
      </c>
      <c r="C3" s="183" t="s">
        <v>80</v>
      </c>
    </row>
    <row r="4" spans="1:3" x14ac:dyDescent="0.2">
      <c r="A4" s="183" t="s">
        <v>20</v>
      </c>
      <c r="B4" s="183">
        <f>Rekapitulace!E7</f>
        <v>4277127</v>
      </c>
      <c r="C4" s="183">
        <f>Rekapitulace!E9</f>
        <v>4268357</v>
      </c>
    </row>
    <row r="5" spans="1:3" x14ac:dyDescent="0.2">
      <c r="A5" s="183" t="s">
        <v>21</v>
      </c>
      <c r="B5" s="183">
        <f>Rekapitulace!F7</f>
        <v>4813736</v>
      </c>
      <c r="C5" s="183">
        <f>Rekapitulace!F9</f>
        <v>4625122</v>
      </c>
    </row>
    <row r="6" spans="1:3" x14ac:dyDescent="0.2">
      <c r="A6" s="183" t="s">
        <v>4</v>
      </c>
      <c r="B6" s="183">
        <f>Rekapitulace!G7</f>
        <v>2380589</v>
      </c>
      <c r="C6" s="183">
        <f>Rekapitulace!G9</f>
        <v>1477400</v>
      </c>
    </row>
    <row r="32" spans="1:3" x14ac:dyDescent="0.2">
      <c r="A32" s="183"/>
      <c r="B32" s="183" t="s">
        <v>85</v>
      </c>
      <c r="C32" s="183" t="s">
        <v>86</v>
      </c>
    </row>
    <row r="33" spans="1:3" x14ac:dyDescent="0.2">
      <c r="A33" s="183" t="s">
        <v>20</v>
      </c>
      <c r="B33" s="183">
        <f>Příjmy!B35</f>
        <v>4317127</v>
      </c>
      <c r="C33" s="183">
        <f>Výdaje!C200</f>
        <v>4317127</v>
      </c>
    </row>
    <row r="34" spans="1:3" x14ac:dyDescent="0.2">
      <c r="A34" s="183" t="s">
        <v>21</v>
      </c>
      <c r="B34" s="183">
        <f>Příjmy!C35</f>
        <v>10163059</v>
      </c>
      <c r="C34" s="183">
        <f>Výdaje!D200</f>
        <v>10163059</v>
      </c>
    </row>
    <row r="35" spans="1:3" x14ac:dyDescent="0.2">
      <c r="A35" s="183" t="s">
        <v>4</v>
      </c>
      <c r="B35" s="183">
        <f>Příjmy!D35</f>
        <v>5411664</v>
      </c>
      <c r="C35" s="183">
        <f>Výdaje!E200</f>
        <v>4316182</v>
      </c>
    </row>
  </sheetData>
  <phoneticPr fontId="5" type="noConversion"/>
  <pageMargins left="0.78740157499999996" right="0.78740157499999996" top="0.984251969" bottom="0.984251969" header="0.4921259845" footer="0.4921259845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42"/>
  <sheetViews>
    <sheetView topLeftCell="A17" workbookViewId="0">
      <selection activeCell="J39" sqref="J39"/>
    </sheetView>
  </sheetViews>
  <sheetFormatPr defaultRowHeight="12.75" x14ac:dyDescent="0.2"/>
  <cols>
    <col min="3" max="3" width="19.7109375" customWidth="1"/>
    <col min="4" max="4" width="12.7109375" bestFit="1" customWidth="1"/>
    <col min="5" max="5" width="14.85546875" bestFit="1" customWidth="1"/>
    <col min="6" max="6" width="12.7109375" bestFit="1" customWidth="1"/>
    <col min="7" max="7" width="13.85546875" bestFit="1" customWidth="1"/>
  </cols>
  <sheetData>
    <row r="2" spans="1:6" x14ac:dyDescent="0.2">
      <c r="C2" s="234">
        <v>8115</v>
      </c>
    </row>
    <row r="3" spans="1:6" x14ac:dyDescent="0.2">
      <c r="C3" s="231">
        <f>D3+D4+D5</f>
        <v>161414000</v>
      </c>
      <c r="D3" s="228">
        <v>41142000</v>
      </c>
      <c r="E3" t="s">
        <v>115</v>
      </c>
      <c r="F3" t="s">
        <v>119</v>
      </c>
    </row>
    <row r="4" spans="1:6" x14ac:dyDescent="0.2">
      <c r="C4" s="228"/>
      <c r="D4" s="228">
        <v>97035000</v>
      </c>
      <c r="E4" t="s">
        <v>116</v>
      </c>
      <c r="F4" t="s">
        <v>119</v>
      </c>
    </row>
    <row r="5" spans="1:6" x14ac:dyDescent="0.2">
      <c r="C5" s="228"/>
      <c r="D5" s="228">
        <v>23237000</v>
      </c>
      <c r="E5" t="s">
        <v>117</v>
      </c>
      <c r="F5" t="s">
        <v>119</v>
      </c>
    </row>
    <row r="6" spans="1:6" x14ac:dyDescent="0.2">
      <c r="C6" s="228"/>
    </row>
    <row r="8" spans="1:6" x14ac:dyDescent="0.2">
      <c r="A8" s="232" t="s">
        <v>104</v>
      </c>
      <c r="B8" s="232" t="s">
        <v>19</v>
      </c>
      <c r="C8" s="233">
        <v>8115</v>
      </c>
      <c r="D8" s="232" t="s">
        <v>105</v>
      </c>
      <c r="E8" s="232" t="s">
        <v>106</v>
      </c>
    </row>
    <row r="9" spans="1:6" x14ac:dyDescent="0.2">
      <c r="A9" s="229" t="s">
        <v>118</v>
      </c>
      <c r="B9">
        <v>11</v>
      </c>
      <c r="C9" s="236">
        <v>139046.97</v>
      </c>
      <c r="E9">
        <v>71000100686</v>
      </c>
    </row>
    <row r="10" spans="1:6" x14ac:dyDescent="0.2">
      <c r="A10" s="229" t="s">
        <v>107</v>
      </c>
      <c r="B10">
        <v>58</v>
      </c>
      <c r="C10" s="236">
        <v>22919266.140000001</v>
      </c>
      <c r="E10">
        <v>71000000000</v>
      </c>
    </row>
    <row r="11" spans="1:6" x14ac:dyDescent="0.2">
      <c r="A11" s="229" t="s">
        <v>108</v>
      </c>
      <c r="B11">
        <v>63</v>
      </c>
      <c r="C11" s="236">
        <v>28596708.789999999</v>
      </c>
      <c r="E11">
        <v>71000000000</v>
      </c>
    </row>
    <row r="12" spans="1:6" x14ac:dyDescent="0.2">
      <c r="A12" s="229" t="s">
        <v>109</v>
      </c>
      <c r="B12">
        <v>68</v>
      </c>
      <c r="C12" s="236">
        <v>19248386.399999999</v>
      </c>
      <c r="E12">
        <v>71000000000</v>
      </c>
    </row>
    <row r="13" spans="1:6" x14ac:dyDescent="0.2">
      <c r="A13" s="229" t="s">
        <v>110</v>
      </c>
      <c r="B13">
        <v>53</v>
      </c>
      <c r="C13" s="236">
        <v>2849258.72</v>
      </c>
      <c r="E13">
        <v>71000000000</v>
      </c>
    </row>
    <row r="14" spans="1:6" x14ac:dyDescent="0.2">
      <c r="A14" s="229" t="s">
        <v>110</v>
      </c>
      <c r="B14">
        <v>54</v>
      </c>
      <c r="C14" s="236">
        <v>171141.26</v>
      </c>
      <c r="E14">
        <v>71000000000</v>
      </c>
    </row>
    <row r="15" spans="1:6" x14ac:dyDescent="0.2">
      <c r="A15" s="229" t="s">
        <v>110</v>
      </c>
      <c r="B15">
        <v>55</v>
      </c>
      <c r="C15" s="236">
        <v>85448.15</v>
      </c>
      <c r="E15">
        <v>71000000000</v>
      </c>
    </row>
    <row r="16" spans="1:6" x14ac:dyDescent="0.2">
      <c r="A16" s="229" t="s">
        <v>111</v>
      </c>
      <c r="B16">
        <v>56</v>
      </c>
      <c r="C16" s="236">
        <v>46667546.780000001</v>
      </c>
      <c r="E16">
        <v>71000000000</v>
      </c>
    </row>
    <row r="17" spans="1:7" x14ac:dyDescent="0.2">
      <c r="A17" s="229" t="s">
        <v>111</v>
      </c>
      <c r="B17">
        <v>57</v>
      </c>
      <c r="C17" s="236">
        <v>14942427.93</v>
      </c>
      <c r="E17">
        <v>71000000000</v>
      </c>
    </row>
    <row r="18" spans="1:7" x14ac:dyDescent="0.2">
      <c r="A18" s="229" t="s">
        <v>112</v>
      </c>
      <c r="B18">
        <v>60</v>
      </c>
      <c r="C18" s="236">
        <v>48299146.789999999</v>
      </c>
      <c r="E18">
        <v>71000000000</v>
      </c>
    </row>
    <row r="19" spans="1:7" x14ac:dyDescent="0.2">
      <c r="A19" s="229" t="s">
        <v>113</v>
      </c>
      <c r="B19">
        <v>64</v>
      </c>
      <c r="C19" s="236">
        <v>170000</v>
      </c>
      <c r="E19">
        <v>71000100493</v>
      </c>
    </row>
    <row r="20" spans="1:7" x14ac:dyDescent="0.2">
      <c r="A20" s="229" t="s">
        <v>114</v>
      </c>
      <c r="B20">
        <v>66</v>
      </c>
      <c r="C20" s="236">
        <v>42362429.25</v>
      </c>
      <c r="E20">
        <v>71000000000</v>
      </c>
    </row>
    <row r="21" spans="1:7" x14ac:dyDescent="0.2">
      <c r="A21" s="229" t="s">
        <v>114</v>
      </c>
      <c r="B21">
        <v>67</v>
      </c>
      <c r="C21" s="236">
        <v>15396049.710000001</v>
      </c>
      <c r="E21">
        <v>71000000000</v>
      </c>
    </row>
    <row r="22" spans="1:7" x14ac:dyDescent="0.2">
      <c r="A22" s="229" t="s">
        <v>120</v>
      </c>
      <c r="B22">
        <v>7</v>
      </c>
      <c r="C22" s="237">
        <v>223975684.03</v>
      </c>
      <c r="D22">
        <v>813</v>
      </c>
      <c r="E22">
        <v>71000000000</v>
      </c>
    </row>
    <row r="23" spans="1:7" x14ac:dyDescent="0.2">
      <c r="A23" s="229" t="s">
        <v>120</v>
      </c>
      <c r="B23">
        <v>7</v>
      </c>
      <c r="C23" s="236">
        <v>24976497.02</v>
      </c>
      <c r="D23">
        <v>887</v>
      </c>
      <c r="E23">
        <v>71000000000</v>
      </c>
      <c r="F23" s="235"/>
    </row>
    <row r="24" spans="1:7" x14ac:dyDescent="0.2">
      <c r="A24" s="229" t="s">
        <v>121</v>
      </c>
      <c r="B24">
        <v>64</v>
      </c>
      <c r="C24" s="236">
        <v>31424.83</v>
      </c>
      <c r="E24">
        <v>71000100070</v>
      </c>
      <c r="F24" s="235"/>
    </row>
    <row r="25" spans="1:7" x14ac:dyDescent="0.2">
      <c r="A25" s="229" t="s">
        <v>122</v>
      </c>
      <c r="B25">
        <v>71</v>
      </c>
      <c r="C25" s="236">
        <v>11000</v>
      </c>
      <c r="E25">
        <v>71000000000</v>
      </c>
      <c r="F25" s="235"/>
    </row>
    <row r="26" spans="1:7" x14ac:dyDescent="0.2">
      <c r="A26" s="229" t="s">
        <v>123</v>
      </c>
      <c r="B26">
        <v>7</v>
      </c>
      <c r="C26" s="236">
        <v>174168.18</v>
      </c>
      <c r="D26">
        <v>19</v>
      </c>
      <c r="E26">
        <v>73003000000</v>
      </c>
      <c r="F26" s="235"/>
    </row>
    <row r="27" spans="1:7" x14ac:dyDescent="0.2">
      <c r="A27" s="229" t="s">
        <v>125</v>
      </c>
      <c r="B27">
        <v>64</v>
      </c>
      <c r="C27" s="236">
        <v>1793591.61</v>
      </c>
      <c r="E27">
        <v>71000100493</v>
      </c>
      <c r="F27" s="235"/>
    </row>
    <row r="28" spans="1:7" x14ac:dyDescent="0.2">
      <c r="A28" s="229" t="s">
        <v>126</v>
      </c>
      <c r="B28">
        <v>64</v>
      </c>
      <c r="C28" s="236">
        <v>1433086.82</v>
      </c>
      <c r="E28">
        <v>71000100580</v>
      </c>
      <c r="F28" s="235"/>
    </row>
    <row r="29" spans="1:7" x14ac:dyDescent="0.2">
      <c r="A29" s="229" t="s">
        <v>127</v>
      </c>
      <c r="B29">
        <v>7</v>
      </c>
      <c r="C29" s="236">
        <v>8028426</v>
      </c>
      <c r="E29">
        <v>71000000000</v>
      </c>
      <c r="F29" s="235"/>
    </row>
    <row r="30" spans="1:7" x14ac:dyDescent="0.2">
      <c r="A30" s="229" t="s">
        <v>124</v>
      </c>
      <c r="B30">
        <v>7</v>
      </c>
      <c r="C30" s="236">
        <v>8511507.6600000001</v>
      </c>
      <c r="E30">
        <v>71000000000</v>
      </c>
      <c r="F30" s="236" t="s">
        <v>130</v>
      </c>
      <c r="G30" s="228">
        <f>SUM(C9:C30)</f>
        <v>510782243.04000002</v>
      </c>
    </row>
    <row r="31" spans="1:7" x14ac:dyDescent="0.2">
      <c r="A31" s="229" t="s">
        <v>128</v>
      </c>
      <c r="B31">
        <v>7</v>
      </c>
      <c r="C31" s="236">
        <v>62860</v>
      </c>
      <c r="D31">
        <v>19</v>
      </c>
      <c r="E31">
        <v>73001000000</v>
      </c>
      <c r="F31" s="228"/>
      <c r="G31" s="228"/>
    </row>
    <row r="32" spans="1:7" x14ac:dyDescent="0.2">
      <c r="A32" s="230" t="s">
        <v>129</v>
      </c>
      <c r="B32">
        <v>10</v>
      </c>
      <c r="C32" s="236">
        <v>11618</v>
      </c>
      <c r="D32">
        <v>19</v>
      </c>
      <c r="E32">
        <v>71000000000</v>
      </c>
      <c r="F32" s="231"/>
      <c r="G32" s="228"/>
    </row>
    <row r="33" spans="1:7" x14ac:dyDescent="0.2">
      <c r="A33" s="230" t="s">
        <v>129</v>
      </c>
      <c r="B33">
        <v>10</v>
      </c>
      <c r="C33" s="236">
        <v>14430.49</v>
      </c>
      <c r="D33">
        <v>19</v>
      </c>
      <c r="E33">
        <v>71000000000</v>
      </c>
      <c r="F33" s="228" t="s">
        <v>131</v>
      </c>
      <c r="G33" s="228">
        <f>SUM(C31:C33)</f>
        <v>88908.49</v>
      </c>
    </row>
    <row r="34" spans="1:7" x14ac:dyDescent="0.2">
      <c r="A34" s="230"/>
      <c r="C34" s="236"/>
      <c r="F34" s="228"/>
      <c r="G34" s="228"/>
    </row>
    <row r="35" spans="1:7" x14ac:dyDescent="0.2">
      <c r="A35" s="230"/>
      <c r="C35" s="236"/>
      <c r="F35" s="228"/>
      <c r="G35" s="228"/>
    </row>
    <row r="36" spans="1:7" x14ac:dyDescent="0.2">
      <c r="A36" s="230"/>
      <c r="C36" s="236">
        <f>G30+G33</f>
        <v>510871151.53000003</v>
      </c>
      <c r="F36" s="228"/>
      <c r="G36" s="228"/>
    </row>
    <row r="37" spans="1:7" x14ac:dyDescent="0.2">
      <c r="A37" s="230"/>
      <c r="C37" s="236"/>
      <c r="F37" s="228"/>
      <c r="G37" s="228"/>
    </row>
    <row r="38" spans="1:7" x14ac:dyDescent="0.2">
      <c r="A38" s="230"/>
      <c r="C38" s="228"/>
      <c r="F38" s="228"/>
      <c r="G38" s="228"/>
    </row>
    <row r="39" spans="1:7" x14ac:dyDescent="0.2">
      <c r="A39" s="230"/>
      <c r="C39" s="228"/>
      <c r="F39" s="228"/>
      <c r="G39" s="228"/>
    </row>
    <row r="40" spans="1:7" x14ac:dyDescent="0.2">
      <c r="A40" s="227"/>
      <c r="C40" s="231">
        <f>C3+C36</f>
        <v>672285151.52999997</v>
      </c>
      <c r="G40" s="228"/>
    </row>
    <row r="41" spans="1:7" x14ac:dyDescent="0.2">
      <c r="C41" s="228"/>
      <c r="G41" s="228"/>
    </row>
    <row r="42" spans="1:7" x14ac:dyDescent="0.2">
      <c r="G42" s="228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5</vt:i4>
      </vt:variant>
      <vt:variant>
        <vt:lpstr>Pojmenované oblasti</vt:lpstr>
      </vt:variant>
      <vt:variant>
        <vt:i4>3</vt:i4>
      </vt:variant>
    </vt:vector>
  </HeadingPairs>
  <TitlesOfParts>
    <vt:vector size="8" baseType="lpstr">
      <vt:lpstr>Příjmy</vt:lpstr>
      <vt:lpstr>Výdaje</vt:lpstr>
      <vt:lpstr>Rekapitulace</vt:lpstr>
      <vt:lpstr>List2</vt:lpstr>
      <vt:lpstr>8115-zap.zůst.k 31.12.2011</vt:lpstr>
      <vt:lpstr>Příjmy!Oblast_tisku</vt:lpstr>
      <vt:lpstr>Rekapitulace!Oblast_tisku</vt:lpstr>
      <vt:lpstr>Výdaje!Oblast_tisku</vt:lpstr>
    </vt:vector>
  </TitlesOfParts>
  <Company>KÚOK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Alice Hradilová</dc:creator>
  <cp:lastModifiedBy>Hradilová Alice</cp:lastModifiedBy>
  <cp:lastPrinted>2012-06-12T12:14:59Z</cp:lastPrinted>
  <dcterms:created xsi:type="dcterms:W3CDTF">2010-11-26T09:05:32Z</dcterms:created>
  <dcterms:modified xsi:type="dcterms:W3CDTF">2012-06-18T09:45:14Z</dcterms:modified>
</cp:coreProperties>
</file>